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0730" windowHeight="11760" tabRatio="690" activeTab="0"/>
  </bookViews>
  <sheets>
    <sheet name="測定結果" sheetId="1" r:id="rId1"/>
    <sheet name="測定結果 (手書き用)" sheetId="2" r:id="rId2"/>
    <sheet name="個人票" sheetId="3" r:id="rId3"/>
    <sheet name="人数表" sheetId="4" r:id="rId4"/>
    <sheet name="設定" sheetId="5" r:id="rId5"/>
    <sheet name="立得点表" sheetId="6" r:id="rId6"/>
    <sheet name="上得点表" sheetId="7" r:id="rId7"/>
    <sheet name="腕得点表" sheetId="8" r:id="rId8"/>
    <sheet name="往得点表" sheetId="9" r:id="rId9"/>
    <sheet name="五得点表" sheetId="10" r:id="rId10"/>
  </sheets>
  <definedNames>
    <definedName name="_xlnm.Print_Area" localSheetId="2">'個人票'!$A$1:$G$42</definedName>
    <definedName name="_xlnm.Print_Area" localSheetId="0">'測定結果'!$A$1:$V$111</definedName>
    <definedName name="_xlnm.Print_Area" localSheetId="1">'測定結果 (手書き用)'!$A$1:$V$111</definedName>
    <definedName name="_xlnm.Print_Titles" localSheetId="0">'測定結果'!$10:$11</definedName>
    <definedName name="_xlnm.Print_Titles" localSheetId="1">'測定結果 (手書き用)'!$10:$11</definedName>
    <definedName name="記録表" localSheetId="1">'測定結果 (手書き用)'!$A$12:$V$111</definedName>
    <definedName name="記録表">'測定結果'!$A$12:$V$111</definedName>
    <definedName name="壮年">'設定'!$M$46</definedName>
    <definedName name="年齢変換表">'設定'!$I$20:$J$43</definedName>
    <definedName name="判定表_４種目">'設定'!$A$11:$G$17</definedName>
    <definedName name="判定表_５種目">'設定'!$A$2:$G$8</definedName>
    <definedName name="幼少年">'設定'!$L$46</definedName>
  </definedNames>
  <calcPr fullCalcOnLoad="1"/>
</workbook>
</file>

<file path=xl/sharedStrings.xml><?xml version="1.0" encoding="utf-8"?>
<sst xmlns="http://schemas.openxmlformats.org/spreadsheetml/2006/main" count="283" uniqueCount="120">
  <si>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</si>
  <si>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</si>
  <si>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</si>
  <si>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</si>
  <si>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</si>
  <si>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</si>
  <si>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</si>
  <si>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</si>
  <si>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</si>
  <si>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</si>
  <si>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</si>
  <si>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</si>
  <si>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</si>
  <si>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</si>
  <si>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</si>
  <si>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５種目</t>
  </si>
  <si>
    <t>上体起こし</t>
  </si>
  <si>
    <t>時間往復走</t>
  </si>
  <si>
    <t>測定値</t>
  </si>
  <si>
    <t>測定日</t>
  </si>
  <si>
    <t>身長</t>
  </si>
  <si>
    <t>体重</t>
  </si>
  <si>
    <t>得点</t>
  </si>
  <si>
    <t>種目数</t>
  </si>
  <si>
    <t>総合評価</t>
  </si>
  <si>
    <t>個人測定結果表</t>
  </si>
  <si>
    <t>入力番号</t>
  </si>
  <si>
    <t>級外</t>
  </si>
  <si>
    <t>男子</t>
  </si>
  <si>
    <t>女子</t>
  </si>
  <si>
    <t>性別</t>
  </si>
  <si>
    <t>種目数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</si>
  <si>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</si>
  <si>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</si>
  <si>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</si>
  <si>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</si>
  <si>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</si>
  <si>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</si>
  <si>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</si>
  <si>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</si>
  <si>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</si>
  <si>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</si>
  <si>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</si>
  <si>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</si>
  <si>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</si>
  <si>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</si>
  <si>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</si>
  <si>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</si>
  <si>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</si>
  <si>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</si>
  <si>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</si>
  <si>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</si>
  <si>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</si>
  <si>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</si>
  <si>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</si>
  <si>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</si>
  <si>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年齢変換表</t>
  </si>
  <si>
    <t>幼少年</t>
  </si>
  <si>
    <t>壮年</t>
  </si>
  <si>
    <t>４種目</t>
  </si>
  <si>
    <t>名　前</t>
  </si>
  <si>
    <t>No.</t>
  </si>
  <si>
    <t>参照先変換表</t>
  </si>
  <si>
    <t>立幅男子</t>
  </si>
  <si>
    <t>立幅女子</t>
  </si>
  <si>
    <t>上体起男子</t>
  </si>
  <si>
    <t>上体起女子</t>
  </si>
  <si>
    <t>腕屈伸男子</t>
  </si>
  <si>
    <t>腕屈伸女子</t>
  </si>
  <si>
    <t>往復走男子</t>
  </si>
  <si>
    <t>往復走女子</t>
  </si>
  <si>
    <t>五分間女子</t>
  </si>
  <si>
    <t>五分間男子</t>
  </si>
  <si>
    <t>幼年判定</t>
  </si>
  <si>
    <t>列</t>
  </si>
  <si>
    <t>男</t>
  </si>
  <si>
    <t>女</t>
  </si>
  <si>
    <t>総合
評価</t>
  </si>
  <si>
    <t>総合
評価</t>
  </si>
  <si>
    <t>-----</t>
  </si>
  <si>
    <t>男</t>
  </si>
  <si>
    <t>女</t>
  </si>
  <si>
    <t>体協　太郎</t>
  </si>
  <si>
    <t>体協　花子</t>
  </si>
  <si>
    <t>女</t>
  </si>
  <si>
    <t>体協　二郎</t>
  </si>
  <si>
    <t>体協　正子</t>
  </si>
  <si>
    <t>体協　三郎</t>
  </si>
  <si>
    <t>男</t>
  </si>
  <si>
    <t>体協　良子</t>
  </si>
  <si>
    <t>体協　四郎</t>
  </si>
  <si>
    <t>都道府県名</t>
  </si>
  <si>
    <t>市区町村名</t>
  </si>
  <si>
    <t>団名</t>
  </si>
  <si>
    <t>スポーツ少年団</t>
  </si>
  <si>
    <t>市・区・町・村</t>
  </si>
  <si>
    <t>級外（敢闘賞）</t>
  </si>
  <si>
    <t>実施者結果</t>
  </si>
  <si>
    <t>立幅とび</t>
  </si>
  <si>
    <t>腕立伏臥腕屈伸</t>
  </si>
  <si>
    <t>時間往復走</t>
  </si>
  <si>
    <t>5分間走</t>
  </si>
  <si>
    <t>記録
(cm)</t>
  </si>
  <si>
    <t>記録
(回)</t>
  </si>
  <si>
    <t>記録
(m)</t>
  </si>
  <si>
    <t>体格</t>
  </si>
  <si>
    <t>身長
(cm)</t>
  </si>
  <si>
    <t>体重
(kg)</t>
  </si>
  <si>
    <t>実施</t>
  </si>
  <si>
    <t>運動適性テスト結果一覧・実施者名簿</t>
  </si>
  <si>
    <t>１級</t>
  </si>
  <si>
    <t>２級</t>
  </si>
  <si>
    <t>４級</t>
  </si>
  <si>
    <t>３級</t>
  </si>
  <si>
    <t>５級</t>
  </si>
  <si>
    <t>評価外</t>
  </si>
  <si>
    <t>立幅とび</t>
  </si>
  <si>
    <t>5分間走</t>
  </si>
  <si>
    <t>年　　月　　日</t>
  </si>
  <si>
    <t>上体起こし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</si>
</sst>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&quot;名&quot;"/>
    <numFmt numFmtId="178" formatCode="#,##0&quot;cm&quot;"/>
    <numFmt numFmtId="179" formatCode="#,##0&quot;kg&quot;"/>
    <numFmt numFmtId="180" formatCode="#,##0&quot;回&quot;"/>
    <numFmt numFmtId="181" formatCode="#,##0&quot;m&quot;"/>
  </numFmts>
  <fonts count="51">
    <font>
      <sz val="10"/>
      <name val="ＭＳ ゴシック"/>
      <family val="3"/>
    </font>
    <font>
      <sz val="12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13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13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hair"/>
    </border>
    <border>
      <left style="dashed"/>
      <right style="thin"/>
      <top>
        <color indexed="63"/>
      </top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medium"/>
    </border>
    <border>
      <left style="dashed"/>
      <right style="thin"/>
      <top style="hair"/>
      <bottom style="medium"/>
    </border>
    <border>
      <left style="thin"/>
      <right style="dashed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14" fontId="5" fillId="0" borderId="15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0" xfId="0" applyAlignment="1">
      <alignment horizontal="center" vertical="center"/>
    </xf>
    <xf numFmtId="0" fontId="16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left" vertical="center"/>
    </xf>
    <xf numFmtId="178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63" xfId="0" applyNumberFormat="1" applyFont="1" applyBorder="1" applyAlignment="1">
      <alignment horizontal="center" vertical="center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177" fontId="0" fillId="0" borderId="65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0" fontId="0" fillId="33" borderId="67" xfId="0" applyFill="1" applyBorder="1" applyAlignment="1">
      <alignment horizontal="center" vertical="center"/>
    </xf>
    <xf numFmtId="0" fontId="7" fillId="0" borderId="68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7" fillId="0" borderId="69" xfId="0" applyFont="1" applyBorder="1" applyAlignment="1" applyProtection="1">
      <alignment horizontal="distributed" vertical="center"/>
      <protection locked="0"/>
    </xf>
    <xf numFmtId="0" fontId="7" fillId="0" borderId="36" xfId="0" applyFont="1" applyBorder="1" applyAlignment="1" applyProtection="1">
      <alignment horizontal="distributed" vertical="center"/>
      <protection locked="0"/>
    </xf>
    <xf numFmtId="0" fontId="17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7" fillId="0" borderId="70" xfId="0" applyFont="1" applyBorder="1" applyAlignment="1" applyProtection="1">
      <alignment horizontal="distributed" vertical="center"/>
      <protection locked="0"/>
    </xf>
    <xf numFmtId="0" fontId="7" fillId="0" borderId="71" xfId="0" applyFont="1" applyBorder="1" applyAlignment="1" applyProtection="1">
      <alignment horizontal="distributed" vertical="center"/>
      <protection locked="0"/>
    </xf>
    <xf numFmtId="0" fontId="7" fillId="0" borderId="72" xfId="0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73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176" fontId="0" fillId="0" borderId="53" xfId="0" applyNumberFormat="1" applyBorder="1" applyAlignment="1">
      <alignment horizontal="right" vertical="center"/>
    </xf>
    <xf numFmtId="0" fontId="0" fillId="0" borderId="67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7" fillId="0" borderId="65" xfId="0" applyFont="1" applyBorder="1" applyAlignment="1">
      <alignment horizontal="right" vertical="center"/>
    </xf>
    <xf numFmtId="0" fontId="17" fillId="0" borderId="67" xfId="0" applyFont="1" applyBorder="1" applyAlignment="1">
      <alignment horizontal="right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95"/>
          <c:y val="0.17975"/>
          <c:w val="0.3895"/>
          <c:h val="0.75175"/>
        </c:manualLayout>
      </c:layout>
      <c:radarChart>
        <c:radarStyle val="marker"/>
        <c:varyColors val="0"/>
        <c:ser>
          <c:idx val="1"/>
          <c:order val="0"/>
          <c:tx>
            <c:strRef>
              <c:f>'個人票'!$A$12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'個人票'!$B$10:$F$10</c:f>
              <c:strCache/>
            </c:strRef>
          </c:cat>
          <c:val>
            <c:numRef>
              <c:f>'個人票'!$B$12:$F$12</c:f>
              <c:numCache/>
            </c:numRef>
          </c:val>
        </c:ser>
        <c:axId val="25380271"/>
        <c:axId val="27095848"/>
      </c:radarChart>
      <c:catAx>
        <c:axId val="253802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 val="autoZero"/>
        <c:auto val="0"/>
        <c:lblOffset val="100"/>
        <c:tickLblSkip val="1"/>
        <c:noMultiLvlLbl val="0"/>
      </c:catAx>
      <c:valAx>
        <c:axId val="2709584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133350</xdr:rowOff>
    </xdr:to>
    <xdr:graphicFrame>
      <xdr:nvGraphicFramePr>
        <xdr:cNvPr id="1" name="グラフ 4"/>
        <xdr:cNvGraphicFramePr/>
      </xdr:nvGraphicFramePr>
      <xdr:xfrm>
        <a:off x="0" y="4152900"/>
        <a:ext cx="7343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view="pageBreakPreview" zoomScaleNormal="90" zoomScaleSheetLayoutView="100" zoomScalePageLayoutView="0" workbookViewId="0" topLeftCell="A7">
      <selection activeCell="J13" sqref="J13"/>
    </sheetView>
  </sheetViews>
  <sheetFormatPr defaultColWidth="8.875" defaultRowHeight="12.75"/>
  <cols>
    <col min="1" max="1" width="4.75390625" style="0" customWidth="1"/>
    <col min="2" max="3" width="7.875" style="0" customWidth="1"/>
    <col min="4" max="7" width="5.7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4" max="14" width="9.00390625" style="0" customWidth="1"/>
    <col min="15" max="15" width="6.25390625" style="0" customWidth="1"/>
    <col min="16" max="16" width="9.00390625" style="0" customWidth="1"/>
    <col min="17" max="17" width="6.25390625" style="0" customWidth="1"/>
    <col min="18" max="22" width="6.75390625" style="0" customWidth="1"/>
    <col min="23" max="23" width="10.75390625" style="0" customWidth="1"/>
    <col min="24" max="24" width="8.875" style="0" customWidth="1"/>
    <col min="25" max="25" width="16.125" style="0" customWidth="1"/>
    <col min="26" max="26" width="18.25390625" style="0" customWidth="1"/>
    <col min="27" max="27" width="10.125" style="0" customWidth="1"/>
  </cols>
  <sheetData>
    <row r="1" spans="1:22" ht="30" customHeight="1" thickBot="1">
      <c r="A1" s="59" t="s">
        <v>109</v>
      </c>
      <c r="B1" s="60"/>
      <c r="C1" s="60"/>
      <c r="D1" s="60"/>
      <c r="E1" s="60"/>
      <c r="F1" s="60"/>
      <c r="G1" s="57"/>
      <c r="H1" s="57"/>
      <c r="I1" s="57"/>
      <c r="J1" s="57"/>
      <c r="K1" s="57"/>
      <c r="L1" s="57"/>
      <c r="M1" s="60"/>
      <c r="N1" s="60"/>
      <c r="O1" s="60"/>
      <c r="P1" s="60"/>
      <c r="Q1" s="60"/>
      <c r="R1" s="60"/>
      <c r="S1" s="104">
        <v>40984</v>
      </c>
      <c r="T1" s="104"/>
      <c r="U1" s="104"/>
      <c r="V1" s="72" t="s">
        <v>108</v>
      </c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8" ht="15" customHeight="1">
      <c r="A3" s="82" t="s">
        <v>91</v>
      </c>
      <c r="B3" s="86"/>
      <c r="C3" s="83"/>
      <c r="D3" s="82" t="s">
        <v>92</v>
      </c>
      <c r="E3" s="86"/>
      <c r="F3" s="86"/>
      <c r="G3" s="86"/>
      <c r="H3" s="86"/>
      <c r="I3" s="83"/>
      <c r="J3" s="82" t="s">
        <v>93</v>
      </c>
      <c r="K3" s="86"/>
      <c r="L3" s="86"/>
      <c r="M3" s="86"/>
      <c r="N3" s="86"/>
      <c r="O3" s="86"/>
      <c r="P3" s="86"/>
      <c r="Q3" s="86"/>
      <c r="R3" s="83"/>
    </row>
    <row r="4" spans="1:18" ht="26.25" customHeight="1">
      <c r="A4" s="91"/>
      <c r="B4" s="92"/>
      <c r="C4" s="93"/>
      <c r="D4" s="107"/>
      <c r="E4" s="108"/>
      <c r="F4" s="108"/>
      <c r="G4" s="105" t="s">
        <v>95</v>
      </c>
      <c r="H4" s="105"/>
      <c r="I4" s="106"/>
      <c r="J4" s="107"/>
      <c r="K4" s="108"/>
      <c r="L4" s="108"/>
      <c r="M4" s="108"/>
      <c r="N4" s="108"/>
      <c r="O4" s="108"/>
      <c r="P4" s="105" t="s">
        <v>94</v>
      </c>
      <c r="Q4" s="105"/>
      <c r="R4" s="106"/>
    </row>
    <row r="5" spans="1:13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5" customHeight="1">
      <c r="A6" s="82" t="s">
        <v>97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3"/>
    </row>
    <row r="7" spans="1:14" ht="15" customHeight="1">
      <c r="A7" s="82" t="s">
        <v>110</v>
      </c>
      <c r="B7" s="83"/>
      <c r="C7" s="82" t="s">
        <v>111</v>
      </c>
      <c r="D7" s="83"/>
      <c r="E7" s="82" t="s">
        <v>113</v>
      </c>
      <c r="F7" s="83"/>
      <c r="G7" s="82" t="s">
        <v>112</v>
      </c>
      <c r="H7" s="83"/>
      <c r="I7" s="82" t="s">
        <v>114</v>
      </c>
      <c r="J7" s="83"/>
      <c r="K7" s="82" t="s">
        <v>96</v>
      </c>
      <c r="L7" s="83"/>
      <c r="M7" s="82" t="s">
        <v>115</v>
      </c>
      <c r="N7" s="83"/>
    </row>
    <row r="8" spans="1:14" ht="26.25" customHeight="1">
      <c r="A8" s="84">
        <f>IF(COUNTIF(T12:T111,"１級")=0,"",COUNTIF(T12:T111,"１級"))</f>
        <v>1</v>
      </c>
      <c r="B8" s="85"/>
      <c r="C8" s="84">
        <f>IF(COUNTIF(T12:T111,"２級")=0,"",COUNTIF(T12:T111,"２級"))</f>
        <v>1</v>
      </c>
      <c r="D8" s="85"/>
      <c r="E8" s="84">
        <f>IF(COUNTIF(T12:T111,"３級")=0,"",COUNTIF(T12:T111,"３級"))</f>
        <v>1</v>
      </c>
      <c r="F8" s="85"/>
      <c r="G8" s="84">
        <f>IF(COUNTIF(T12:T111,"４級")=0,"",COUNTIF(T12:T111,"４級"))</f>
        <v>1</v>
      </c>
      <c r="H8" s="85"/>
      <c r="I8" s="84">
        <f>IF(COUNTIF(T12:T111,"５級")=0,"",COUNTIF(T12:T111,"５級"))</f>
        <v>1</v>
      </c>
      <c r="J8" s="85"/>
      <c r="K8" s="84">
        <f>IF(COUNTIF(T12:T111,"級外")=0,"",COUNTIF(T12:T111,"級外"))</f>
        <v>1</v>
      </c>
      <c r="L8" s="85"/>
      <c r="M8" s="84">
        <f>IF(COUNTIF(T12:T111,"-----")=0,"",COUNTIF(T12:T111,"-----"))</f>
        <v>1</v>
      </c>
      <c r="N8" s="85"/>
    </row>
    <row r="9" ht="12.75" thickBot="1"/>
    <row r="10" spans="1:22" ht="15" customHeight="1">
      <c r="A10" s="109" t="s">
        <v>61</v>
      </c>
      <c r="B10" s="113" t="s">
        <v>0</v>
      </c>
      <c r="C10" s="114"/>
      <c r="D10" s="111" t="s">
        <v>1</v>
      </c>
      <c r="E10" s="111" t="s">
        <v>2</v>
      </c>
      <c r="F10" s="102" t="s">
        <v>105</v>
      </c>
      <c r="G10" s="103"/>
      <c r="H10" s="100" t="s">
        <v>98</v>
      </c>
      <c r="I10" s="101"/>
      <c r="J10" s="100" t="s">
        <v>119</v>
      </c>
      <c r="K10" s="101"/>
      <c r="L10" s="100" t="s">
        <v>99</v>
      </c>
      <c r="M10" s="101"/>
      <c r="N10" s="100" t="s">
        <v>100</v>
      </c>
      <c r="O10" s="101"/>
      <c r="P10" s="100" t="s">
        <v>101</v>
      </c>
      <c r="Q10" s="101"/>
      <c r="R10" s="119" t="s">
        <v>31</v>
      </c>
      <c r="S10" s="119" t="s">
        <v>3</v>
      </c>
      <c r="T10" s="119" t="s">
        <v>77</v>
      </c>
      <c r="U10" s="121" t="s">
        <v>4</v>
      </c>
      <c r="V10" s="117" t="s">
        <v>5</v>
      </c>
    </row>
    <row r="11" spans="1:22" ht="24">
      <c r="A11" s="110"/>
      <c r="B11" s="115"/>
      <c r="C11" s="116"/>
      <c r="D11" s="112"/>
      <c r="E11" s="112"/>
      <c r="F11" s="41" t="s">
        <v>106</v>
      </c>
      <c r="G11" s="41" t="s">
        <v>107</v>
      </c>
      <c r="H11" s="61" t="s">
        <v>102</v>
      </c>
      <c r="I11" s="62" t="s">
        <v>22</v>
      </c>
      <c r="J11" s="61" t="s">
        <v>103</v>
      </c>
      <c r="K11" s="62" t="s">
        <v>22</v>
      </c>
      <c r="L11" s="61" t="s">
        <v>103</v>
      </c>
      <c r="M11" s="62" t="s">
        <v>22</v>
      </c>
      <c r="N11" s="61" t="s">
        <v>104</v>
      </c>
      <c r="O11" s="62" t="s">
        <v>22</v>
      </c>
      <c r="P11" s="61" t="s">
        <v>104</v>
      </c>
      <c r="Q11" s="62" t="s">
        <v>22</v>
      </c>
      <c r="R11" s="120"/>
      <c r="S11" s="120"/>
      <c r="T11" s="120"/>
      <c r="U11" s="122"/>
      <c r="V11" s="118"/>
    </row>
    <row r="12" spans="1:22" ht="18" customHeight="1">
      <c r="A12" s="17">
        <v>1</v>
      </c>
      <c r="B12" s="94" t="s">
        <v>82</v>
      </c>
      <c r="C12" s="95"/>
      <c r="D12" s="36" t="s">
        <v>75</v>
      </c>
      <c r="E12" s="36">
        <v>6</v>
      </c>
      <c r="F12" s="36">
        <v>116</v>
      </c>
      <c r="G12" s="36">
        <v>21</v>
      </c>
      <c r="H12" s="63">
        <v>203</v>
      </c>
      <c r="I12" s="64">
        <f ca="1">IF(B12="","",IF(H12="","",CHOOSE(MATCH($H12,IF($D12="男",INDIRECT('設定'!Q50),INDIRECT('設定'!R50)),1),0,1,2,3,4,5,6,7,8,9,10)))</f>
        <v>10</v>
      </c>
      <c r="J12" s="63">
        <v>21</v>
      </c>
      <c r="K12" s="64">
        <f ca="1">IF(B12="","",IF(J12="","",CHOOSE(MATCH(J12,IF($D12="男",INDIRECT('設定'!S50),INDIRECT('設定'!T50)),1),0,1,2,3,4,5,6,7,8,9,10)))</f>
        <v>10</v>
      </c>
      <c r="L12" s="63">
        <v>13</v>
      </c>
      <c r="M12" s="64">
        <f ca="1">IF(B12="","",IF(L12="","",CHOOSE(MATCH(L12,IF($D12="男",INDIRECT('設定'!U50),INDIRECT('設定'!V50)),1),0,1,2,3,4,5,6,7,8,9,10)))</f>
        <v>5</v>
      </c>
      <c r="N12" s="63">
        <v>45</v>
      </c>
      <c r="O12" s="64">
        <f ca="1">IF(B12="","",IF(N12="","",CHOOSE(MATCH(N12,IF($D12="男",INDIRECT('設定'!W50),INDIRECT('設定'!X50)),1),0,1,2,3,4,5,6,7,8,9,10)))</f>
        <v>10</v>
      </c>
      <c r="P12" s="63">
        <v>1170</v>
      </c>
      <c r="Q12" s="64">
        <f ca="1">IF(B12="","",IF(P12="","",CHOOSE(MATCH(P12,IF($D12="男",INDIRECT('設定'!Y50),INDIRECT('設定'!Z50)),1),0,1,2,3,4,5,6,7,8,9,10)))</f>
        <v>10</v>
      </c>
      <c r="R12" s="44">
        <f aca="true" t="shared" si="0" ref="R12:R43">IF(B12="","",COUNT(H12,J12,L12,N12,P12))</f>
        <v>5</v>
      </c>
      <c r="S12" s="20">
        <f aca="true" t="shared" si="1" ref="S12:S43">IF(B12="","",SUM(I12,K12,M12,O12,Q12))</f>
        <v>45</v>
      </c>
      <c r="T12" s="20" t="str">
        <f>IF(R12="","",IF(R12=5,INDEX('設定'!$A$2:$G$8,MATCH(S12,'設定'!$A$2:$A$8,1),MATCH(U12,'設定'!$A$2:$G$2,1)),IF('設定'!AA50,INDEX('設定'!$A$11:$G$17,MATCH(S12,'設定'!$A$11:$A$17,1),MATCH(U12,'設定'!$A$11:$G$11,1)),"-----")))</f>
        <v>１級</v>
      </c>
      <c r="U12" s="19">
        <f aca="true" t="shared" si="2" ref="U12:U43">IF(B12="","",MIN(I12,K12,M12,O12,Q12))</f>
        <v>5</v>
      </c>
      <c r="V12" s="22">
        <f aca="true" t="shared" si="3" ref="V12:V43">IF(B12="","",MAX(I12,K12,M12,O12,Q12))</f>
        <v>10</v>
      </c>
    </row>
    <row r="13" spans="1:22" ht="18" customHeight="1">
      <c r="A13" s="23">
        <v>2</v>
      </c>
      <c r="B13" s="87" t="s">
        <v>83</v>
      </c>
      <c r="C13" s="88"/>
      <c r="D13" s="37" t="s">
        <v>84</v>
      </c>
      <c r="E13" s="37">
        <v>8</v>
      </c>
      <c r="F13" s="37">
        <v>127</v>
      </c>
      <c r="G13" s="37">
        <v>26</v>
      </c>
      <c r="H13" s="65">
        <v>150</v>
      </c>
      <c r="I13" s="66">
        <f ca="1">IF(B13="","",IF(H13="","",CHOOSE(MATCH($H13,IF($D13="男",INDIRECT('設定'!Q51),INDIRECT('設定'!R51)),1),0,1,2,3,4,5,6,7,8,9,10)))</f>
        <v>7</v>
      </c>
      <c r="J13" s="65">
        <v>15</v>
      </c>
      <c r="K13" s="66">
        <f ca="1">IF(B13="","",IF(J13="","",CHOOSE(MATCH(J13,IF($D13="男",INDIRECT('設定'!S51),INDIRECT('設定'!T51)),1),0,1,2,3,4,5,6,7,8,9,10)))</f>
        <v>8</v>
      </c>
      <c r="L13" s="65">
        <v>20</v>
      </c>
      <c r="M13" s="66">
        <f ca="1">IF(B13="","",IF(L13="","",CHOOSE(MATCH(L13,IF($D13="男",INDIRECT('設定'!U51),INDIRECT('設定'!V51)),1),0,1,2,3,4,5,6,7,8,9,10)))</f>
        <v>6</v>
      </c>
      <c r="N13" s="65">
        <v>44</v>
      </c>
      <c r="O13" s="66">
        <f ca="1">IF(B13="","",IF(N13="","",CHOOSE(MATCH(N13,IF($D13="男",INDIRECT('設定'!W51),INDIRECT('設定'!X51)),1),0,1,2,3,4,5,6,7,8,9,10)))</f>
        <v>10</v>
      </c>
      <c r="P13" s="65">
        <v>1090</v>
      </c>
      <c r="Q13" s="66">
        <f ca="1">IF(B13="","",IF(P13="","",CHOOSE(MATCH(P13,IF($D13="男",INDIRECT('設定'!Y51),INDIRECT('設定'!Z51)),1),0,1,2,3,4,5,6,7,8,9,10)))</f>
        <v>9</v>
      </c>
      <c r="R13" s="25">
        <f t="shared" si="0"/>
        <v>5</v>
      </c>
      <c r="S13" s="25">
        <f t="shared" si="1"/>
        <v>40</v>
      </c>
      <c r="T13" s="25" t="str">
        <f>IF(R13="","",IF(R13=5,INDEX('設定'!$A$2:$G$8,MATCH(S13,'設定'!$A$2:$A$8,1),MATCH(U13,'設定'!$A$2:$G$2,1)),IF('設定'!AA51,INDEX('設定'!$A$11:$G$17,MATCH(S13,'設定'!$A$11:$A$17,1),MATCH(U13,'設定'!$A$11:$G$11,1)),"-----")))</f>
        <v>２級</v>
      </c>
      <c r="U13" s="26">
        <f t="shared" si="2"/>
        <v>6</v>
      </c>
      <c r="V13" s="24">
        <f t="shared" si="3"/>
        <v>10</v>
      </c>
    </row>
    <row r="14" spans="1:22" ht="18" customHeight="1">
      <c r="A14" s="23">
        <v>3</v>
      </c>
      <c r="B14" s="87" t="s">
        <v>85</v>
      </c>
      <c r="C14" s="88"/>
      <c r="D14" s="37" t="s">
        <v>75</v>
      </c>
      <c r="E14" s="37">
        <v>34</v>
      </c>
      <c r="F14" s="37">
        <v>171</v>
      </c>
      <c r="G14" s="37">
        <v>70</v>
      </c>
      <c r="H14" s="65">
        <v>230</v>
      </c>
      <c r="I14" s="66">
        <f ca="1">IF(B14="","",IF(H14="","",CHOOSE(MATCH($H14,IF($D14="男",INDIRECT('設定'!Q52),INDIRECT('設定'!R52)),1),0,1,2,3,4,5,6,7,8,9,10)))</f>
        <v>6</v>
      </c>
      <c r="J14" s="65">
        <v>30</v>
      </c>
      <c r="K14" s="66">
        <f ca="1">IF(B14="","",IF(J14="","",CHOOSE(MATCH(J14,IF($D14="男",INDIRECT('設定'!S52),INDIRECT('設定'!T52)),1),0,1,2,3,4,5,6,7,8,9,10)))</f>
        <v>10</v>
      </c>
      <c r="L14" s="65">
        <v>15</v>
      </c>
      <c r="M14" s="66">
        <f ca="1">IF(B14="","",IF(L14="","",CHOOSE(MATCH(L14,IF($D14="男",INDIRECT('設定'!U52),INDIRECT('設定'!V52)),1),0,1,2,3,4,5,6,7,8,9,10)))</f>
        <v>3</v>
      </c>
      <c r="N14" s="65">
        <v>40</v>
      </c>
      <c r="O14" s="66">
        <f ca="1">IF(B14="","",IF(N14="","",CHOOSE(MATCH(N14,IF($D14="男",INDIRECT('設定'!W52),INDIRECT('設定'!X52)),1),0,1,2,3,4,5,6,7,8,9,10)))</f>
        <v>5</v>
      </c>
      <c r="P14" s="65">
        <v>1500</v>
      </c>
      <c r="Q14" s="66">
        <f ca="1">IF(B14="","",IF(P14="","",CHOOSE(MATCH(P14,IF($D14="男",INDIRECT('設定'!Y52),INDIRECT('設定'!Z52)),1),0,1,2,3,4,5,6,7,8,9,10)))</f>
        <v>10</v>
      </c>
      <c r="R14" s="25">
        <f t="shared" si="0"/>
        <v>5</v>
      </c>
      <c r="S14" s="25">
        <f t="shared" si="1"/>
        <v>34</v>
      </c>
      <c r="T14" s="25" t="str">
        <f>IF(R14="","",IF(R14=5,INDEX('設定'!$A$2:$G$8,MATCH(S14,'設定'!$A$2:$A$8,1),MATCH(U14,'設定'!$A$2:$G$2,1)),IF('設定'!AA52,INDEX('設定'!$A$11:$G$17,MATCH(S14,'設定'!$A$11:$A$17,1),MATCH(U14,'設定'!$A$11:$G$11,1)),"-----")))</f>
        <v>３級</v>
      </c>
      <c r="U14" s="26">
        <f t="shared" si="2"/>
        <v>3</v>
      </c>
      <c r="V14" s="24">
        <f t="shared" si="3"/>
        <v>10</v>
      </c>
    </row>
    <row r="15" spans="1:22" ht="18" customHeight="1">
      <c r="A15" s="23">
        <v>4</v>
      </c>
      <c r="B15" s="87" t="s">
        <v>86</v>
      </c>
      <c r="C15" s="88"/>
      <c r="D15" s="37" t="s">
        <v>76</v>
      </c>
      <c r="E15" s="37">
        <v>36</v>
      </c>
      <c r="F15" s="37">
        <v>158</v>
      </c>
      <c r="G15" s="37">
        <v>53</v>
      </c>
      <c r="H15" s="65">
        <v>150</v>
      </c>
      <c r="I15" s="66">
        <f ca="1">IF(B15="","",IF(H15="","",CHOOSE(MATCH($H15,IF($D15="男",INDIRECT('設定'!Q53),INDIRECT('設定'!R53)),1),0,1,2,3,4,5,6,7,8,9,10)))</f>
        <v>3</v>
      </c>
      <c r="J15" s="65">
        <v>10</v>
      </c>
      <c r="K15" s="66">
        <f ca="1">IF(B15="","",IF(J15="","",CHOOSE(MATCH(J15,IF($D15="男",INDIRECT('設定'!S53),INDIRECT('設定'!T53)),1),0,1,2,3,4,5,6,7,8,9,10)))</f>
        <v>5</v>
      </c>
      <c r="L15" s="65">
        <v>15</v>
      </c>
      <c r="M15" s="66">
        <f ca="1">IF(B15="","",IF(L15="","",CHOOSE(MATCH(L15,IF($D15="男",INDIRECT('設定'!U53),INDIRECT('設定'!V53)),1),0,1,2,3,4,5,6,7,8,9,10)))</f>
        <v>5</v>
      </c>
      <c r="N15" s="65">
        <v>30</v>
      </c>
      <c r="O15" s="66">
        <f ca="1">IF(B15="","",IF(N15="","",CHOOSE(MATCH(N15,IF($D15="男",INDIRECT('設定'!W53),INDIRECT('設定'!X53)),1),0,1,2,3,4,5,6,7,8,9,10)))</f>
        <v>3</v>
      </c>
      <c r="P15" s="65">
        <v>800</v>
      </c>
      <c r="Q15" s="66">
        <f ca="1">IF(B15="","",IF(P15="","",CHOOSE(MATCH(P15,IF($D15="男",INDIRECT('設定'!Y53),INDIRECT('設定'!Z53)),1),0,1,2,3,4,5,6,7,8,9,10)))</f>
        <v>4</v>
      </c>
      <c r="R15" s="25">
        <f t="shared" si="0"/>
        <v>5</v>
      </c>
      <c r="S15" s="25">
        <f t="shared" si="1"/>
        <v>20</v>
      </c>
      <c r="T15" s="25" t="str">
        <f>IF(R15="","",IF(R15=5,INDEX('設定'!$A$2:$G$8,MATCH(S15,'設定'!$A$2:$A$8,1),MATCH(U15,'設定'!$A$2:$G$2,1)),IF('設定'!AA53,INDEX('設定'!$A$11:$G$17,MATCH(S15,'設定'!$A$11:$A$17,1),MATCH(U15,'設定'!$A$11:$G$11,1)),"-----")))</f>
        <v>４級</v>
      </c>
      <c r="U15" s="26">
        <f t="shared" si="2"/>
        <v>3</v>
      </c>
      <c r="V15" s="24">
        <f t="shared" si="3"/>
        <v>5</v>
      </c>
    </row>
    <row r="16" spans="1:22" ht="18" customHeight="1">
      <c r="A16" s="27">
        <v>5</v>
      </c>
      <c r="B16" s="96" t="s">
        <v>87</v>
      </c>
      <c r="C16" s="97"/>
      <c r="D16" s="38" t="s">
        <v>88</v>
      </c>
      <c r="E16" s="38">
        <v>8</v>
      </c>
      <c r="F16" s="38">
        <v>128</v>
      </c>
      <c r="G16" s="38">
        <v>27</v>
      </c>
      <c r="H16" s="67">
        <v>120</v>
      </c>
      <c r="I16" s="68">
        <f ca="1">IF(B16="","",IF(H16="","",CHOOSE(MATCH($H16,IF($D16="男",INDIRECT('設定'!Q54),INDIRECT('設定'!R54)),1),0,1,2,3,4,5,6,7,8,9,10)))</f>
        <v>1</v>
      </c>
      <c r="J16" s="67">
        <v>10</v>
      </c>
      <c r="K16" s="68">
        <f ca="1">IF(B16="","",IF(J16="","",CHOOSE(MATCH(J16,IF($D16="男",INDIRECT('設定'!S54),INDIRECT('設定'!T54)),1),0,1,2,3,4,5,6,7,8,9,10)))</f>
        <v>4</v>
      </c>
      <c r="L16" s="67">
        <v>12</v>
      </c>
      <c r="M16" s="68">
        <f ca="1">IF(B16="","",IF(L16="","",CHOOSE(MATCH(L16,IF($D16="男",INDIRECT('設定'!U54),INDIRECT('設定'!V54)),1),0,1,2,3,4,5,6,7,8,9,10)))</f>
        <v>4</v>
      </c>
      <c r="N16" s="67">
        <v>32</v>
      </c>
      <c r="O16" s="68">
        <f ca="1">IF(B16="","",IF(N16="","",CHOOSE(MATCH(N16,IF($D16="男",INDIRECT('設定'!W54),INDIRECT('設定'!X54)),1),0,1,2,3,4,5,6,7,8,9,10)))</f>
        <v>4</v>
      </c>
      <c r="P16" s="67">
        <v>900</v>
      </c>
      <c r="Q16" s="68">
        <f ca="1">IF(B16="","",IF(P16="","",CHOOSE(MATCH(P16,IF($D16="男",INDIRECT('設定'!Y54),INDIRECT('設定'!Z54)),1),0,1,2,3,4,5,6,7,8,9,10)))</f>
        <v>3</v>
      </c>
      <c r="R16" s="29">
        <f t="shared" si="0"/>
        <v>5</v>
      </c>
      <c r="S16" s="29">
        <f t="shared" si="1"/>
        <v>16</v>
      </c>
      <c r="T16" s="29" t="str">
        <f>IF(R16="","",IF(R16=5,INDEX('設定'!$A$2:$G$8,MATCH(S16,'設定'!$A$2:$A$8,1),MATCH(U16,'設定'!$A$2:$G$2,1)),IF('設定'!AA54,INDEX('設定'!$A$11:$G$17,MATCH(S16,'設定'!$A$11:$A$17,1),MATCH(U16,'設定'!$A$11:$G$11,1)),"-----")))</f>
        <v>５級</v>
      </c>
      <c r="U16" s="30">
        <f t="shared" si="2"/>
        <v>1</v>
      </c>
      <c r="V16" s="28">
        <f t="shared" si="3"/>
        <v>4</v>
      </c>
    </row>
    <row r="17" spans="1:22" ht="18" customHeight="1">
      <c r="A17" s="17">
        <v>6</v>
      </c>
      <c r="B17" s="94" t="s">
        <v>89</v>
      </c>
      <c r="C17" s="95"/>
      <c r="D17" s="36" t="s">
        <v>76</v>
      </c>
      <c r="E17" s="36">
        <v>7</v>
      </c>
      <c r="F17" s="36">
        <v>125</v>
      </c>
      <c r="G17" s="36">
        <v>23</v>
      </c>
      <c r="H17" s="63">
        <v>200</v>
      </c>
      <c r="I17" s="64">
        <f ca="1">IF(B17="","",IF(H17="","",CHOOSE(MATCH($H17,IF($D17="男",INDIRECT('設定'!Q55),INDIRECT('設定'!R55)),1),0,1,2,3,4,5,6,7,8,9,10)))</f>
        <v>10</v>
      </c>
      <c r="J17" s="63">
        <v>5</v>
      </c>
      <c r="K17" s="64">
        <f ca="1">IF(B17="","",IF(J17="","",CHOOSE(MATCH(J17,IF($D17="男",INDIRECT('設定'!S55),INDIRECT('設定'!T55)),1),0,1,2,3,4,5,6,7,8,9,10)))</f>
        <v>3</v>
      </c>
      <c r="L17" s="63">
        <v>5</v>
      </c>
      <c r="M17" s="64">
        <f ca="1">IF(B17="","",IF(L17="","",CHOOSE(MATCH(L17,IF($D17="男",INDIRECT('設定'!U55),INDIRECT('設定'!V55)),1),0,1,2,3,4,5,6,7,8,9,10)))</f>
        <v>3</v>
      </c>
      <c r="N17" s="63">
        <v>25</v>
      </c>
      <c r="O17" s="64">
        <f ca="1">IF(B17="","",IF(N17="","",CHOOSE(MATCH(N17,IF($D17="男",INDIRECT('設定'!W55),INDIRECT('設定'!X55)),1),0,1,2,3,4,5,6,7,8,9,10)))</f>
        <v>2</v>
      </c>
      <c r="P17" s="63">
        <v>500</v>
      </c>
      <c r="Q17" s="64">
        <f ca="1">IF(B17="","",IF(P17="","",CHOOSE(MATCH(P17,IF($D17="男",INDIRECT('設定'!Y55),INDIRECT('設定'!Z55)),1),0,1,2,3,4,5,6,7,8,9,10)))</f>
        <v>0</v>
      </c>
      <c r="R17" s="20">
        <f t="shared" si="0"/>
        <v>5</v>
      </c>
      <c r="S17" s="20">
        <f t="shared" si="1"/>
        <v>18</v>
      </c>
      <c r="T17" s="20" t="str">
        <f>IF(R17="","",IF(R17=5,INDEX('設定'!$A$2:$G$8,MATCH(S17,'設定'!$A$2:$A$8,1),MATCH(U17,'設定'!$A$2:$G$2,1)),IF('設定'!AA55,INDEX('設定'!$A$11:$G$17,MATCH(S17,'設定'!$A$11:$A$17,1),MATCH(U17,'設定'!$A$11:$G$11,1)),"-----")))</f>
        <v>級外</v>
      </c>
      <c r="U17" s="21">
        <f t="shared" si="2"/>
        <v>0</v>
      </c>
      <c r="V17" s="22">
        <f t="shared" si="3"/>
        <v>10</v>
      </c>
    </row>
    <row r="18" spans="1:22" ht="18" customHeight="1">
      <c r="A18" s="23">
        <v>7</v>
      </c>
      <c r="B18" s="87" t="s">
        <v>90</v>
      </c>
      <c r="C18" s="88"/>
      <c r="D18" s="37" t="s">
        <v>88</v>
      </c>
      <c r="E18" s="37">
        <v>20</v>
      </c>
      <c r="F18" s="37">
        <v>173</v>
      </c>
      <c r="G18" s="37">
        <v>63</v>
      </c>
      <c r="H18" s="65"/>
      <c r="I18" s="66">
        <f ca="1">IF(B18="","",IF(H18="","",CHOOSE(MATCH($H18,IF($D18="男",INDIRECT('設定'!Q56),INDIRECT('設定'!R56)),1),0,1,2,3,4,5,6,7,8,9,10)))</f>
      </c>
      <c r="J18" s="65">
        <v>23</v>
      </c>
      <c r="K18" s="66">
        <f ca="1">IF(B18="","",IF(J18="","",CHOOSE(MATCH(J18,IF($D18="男",INDIRECT('設定'!S56),INDIRECT('設定'!T56)),1),0,1,2,3,4,5,6,7,8,9,10)))</f>
        <v>6</v>
      </c>
      <c r="L18" s="65">
        <v>28</v>
      </c>
      <c r="M18" s="66">
        <f ca="1">IF(B18="","",IF(L18="","",CHOOSE(MATCH(L18,IF($D18="男",INDIRECT('設定'!U56),INDIRECT('設定'!V56)),1),0,1,2,3,4,5,6,7,8,9,10)))</f>
        <v>6</v>
      </c>
      <c r="N18" s="65">
        <v>42</v>
      </c>
      <c r="O18" s="66">
        <f ca="1">IF(B18="","",IF(N18="","",CHOOSE(MATCH(N18,IF($D18="男",INDIRECT('設定'!W56),INDIRECT('設定'!X56)),1),0,1,2,3,4,5,6,7,8,9,10)))</f>
        <v>5</v>
      </c>
      <c r="P18" s="65">
        <v>1300</v>
      </c>
      <c r="Q18" s="66">
        <f ca="1">IF(B18="","",IF(P18="","",CHOOSE(MATCH(P18,IF($D18="男",INDIRECT('設定'!Y56),INDIRECT('設定'!Z56)),1),0,1,2,3,4,5,6,7,8,9,10)))</f>
        <v>7</v>
      </c>
      <c r="R18" s="25">
        <f t="shared" si="0"/>
        <v>4</v>
      </c>
      <c r="S18" s="25">
        <f t="shared" si="1"/>
        <v>24</v>
      </c>
      <c r="T18" s="25" t="str">
        <f>IF(R18="","",IF(R18=5,INDEX('設定'!$A$2:$G$8,MATCH(S18,'設定'!$A$2:$A$8,1),MATCH(U18,'設定'!$A$2:$G$2,1)),IF('設定'!AA56,INDEX('設定'!$A$11:$G$17,MATCH(S18,'設定'!$A$11:$A$17,1),MATCH(U18,'設定'!$A$11:$G$11,1)),"-----")))</f>
        <v>-----</v>
      </c>
      <c r="U18" s="26">
        <f t="shared" si="2"/>
        <v>5</v>
      </c>
      <c r="V18" s="24">
        <f t="shared" si="3"/>
        <v>7</v>
      </c>
    </row>
    <row r="19" spans="1:22" ht="18" customHeight="1">
      <c r="A19" s="23">
        <v>8</v>
      </c>
      <c r="B19" s="87"/>
      <c r="C19" s="88"/>
      <c r="D19" s="37"/>
      <c r="E19" s="37"/>
      <c r="F19" s="37"/>
      <c r="G19" s="37"/>
      <c r="H19" s="65"/>
      <c r="I19" s="66">
        <f ca="1">IF(B19="","",IF(H19="","",CHOOSE(MATCH($H19,IF($D19="男",INDIRECT('設定'!Q57),INDIRECT('設定'!R57)),1),0,1,2,3,4,5,6,7,8,9,10)))</f>
      </c>
      <c r="J19" s="65"/>
      <c r="K19" s="66">
        <f ca="1">IF(B19="","",IF(J19="","",CHOOSE(MATCH(J19,IF($D19="男",INDIRECT('設定'!S57),INDIRECT('設定'!T57)),1),0,1,2,3,4,5,6,7,8,9,10)))</f>
      </c>
      <c r="L19" s="65"/>
      <c r="M19" s="66">
        <f ca="1">IF(B19="","",IF(L19="","",CHOOSE(MATCH(L19,IF($D19="男",INDIRECT('設定'!U57),INDIRECT('設定'!V57)),1),0,1,2,3,4,5,6,7,8,9,10)))</f>
      </c>
      <c r="N19" s="65"/>
      <c r="O19" s="66">
        <f ca="1">IF(B19="","",IF(N19="","",CHOOSE(MATCH(N19,IF($D19="男",INDIRECT('設定'!W57),INDIRECT('設定'!X57)),1),0,1,2,3,4,5,6,7,8,9,10)))</f>
      </c>
      <c r="P19" s="65"/>
      <c r="Q19" s="66">
        <f ca="1">IF(B19="","",IF(P19="","",CHOOSE(MATCH(P19,IF($D19="男",INDIRECT('設定'!Y57),INDIRECT('設定'!Z57)),1),0,1,2,3,4,5,6,7,8,9,10)))</f>
      </c>
      <c r="R19" s="25">
        <f t="shared" si="0"/>
      </c>
      <c r="S19" s="25">
        <f t="shared" si="1"/>
      </c>
      <c r="T19" s="25">
        <f>IF(R19="","",IF(R19=5,INDEX('設定'!$A$2:$G$8,MATCH(S19,'設定'!$A$2:$A$8,1),MATCH(U19,'設定'!$A$2:$G$2,1)),IF('設定'!AA57,INDEX('設定'!$A$11:$G$17,MATCH(S19,'設定'!$A$11:$A$17,1),MATCH(U19,'設定'!$A$11:$G$11,1)),"-----")))</f>
      </c>
      <c r="U19" s="26">
        <f t="shared" si="2"/>
      </c>
      <c r="V19" s="24">
        <f t="shared" si="3"/>
      </c>
    </row>
    <row r="20" spans="1:22" ht="18" customHeight="1">
      <c r="A20" s="23">
        <v>9</v>
      </c>
      <c r="B20" s="87"/>
      <c r="C20" s="88"/>
      <c r="D20" s="37"/>
      <c r="E20" s="37"/>
      <c r="F20" s="37"/>
      <c r="G20" s="37"/>
      <c r="H20" s="65"/>
      <c r="I20" s="66">
        <f ca="1">IF(B20="","",IF(H20="","",CHOOSE(MATCH($H20,IF($D20="男",INDIRECT('設定'!Q58),INDIRECT('設定'!R58)),1),0,1,2,3,4,5,6,7,8,9,10)))</f>
      </c>
      <c r="J20" s="65"/>
      <c r="K20" s="66">
        <f ca="1">IF(B20="","",IF(J20="","",CHOOSE(MATCH(J20,IF($D20="男",INDIRECT('設定'!S58),INDIRECT('設定'!T58)),1),0,1,2,3,4,5,6,7,8,9,10)))</f>
      </c>
      <c r="L20" s="65"/>
      <c r="M20" s="66">
        <f ca="1">IF(B20="","",IF(L20="","",CHOOSE(MATCH(L20,IF($D20="男",INDIRECT('設定'!U58),INDIRECT('設定'!V58)),1),0,1,2,3,4,5,6,7,8,9,10)))</f>
      </c>
      <c r="N20" s="65"/>
      <c r="O20" s="66">
        <f ca="1">IF(B20="","",IF(N20="","",CHOOSE(MATCH(N20,IF($D20="男",INDIRECT('設定'!W58),INDIRECT('設定'!X58)),1),0,1,2,3,4,5,6,7,8,9,10)))</f>
      </c>
      <c r="P20" s="65"/>
      <c r="Q20" s="66">
        <f ca="1">IF(B20="","",IF(P20="","",CHOOSE(MATCH(P20,IF($D20="男",INDIRECT('設定'!Y58),INDIRECT('設定'!Z58)),1),0,1,2,3,4,5,6,7,8,9,10)))</f>
      </c>
      <c r="R20" s="25">
        <f t="shared" si="0"/>
      </c>
      <c r="S20" s="25">
        <f t="shared" si="1"/>
      </c>
      <c r="T20" s="25">
        <f>IF(R20="","",IF(R20=5,INDEX('設定'!$A$2:$G$8,MATCH(S20,'設定'!$A$2:$A$8,1),MATCH(U20,'設定'!$A$2:$G$2,1)),IF('設定'!AA58,INDEX('設定'!$A$11:$G$17,MATCH(S20,'設定'!$A$11:$A$17,1),MATCH(U20,'設定'!$A$11:$G$11,1)),"-----")))</f>
      </c>
      <c r="U20" s="26">
        <f t="shared" si="2"/>
      </c>
      <c r="V20" s="24">
        <f t="shared" si="3"/>
      </c>
    </row>
    <row r="21" spans="1:22" ht="18" customHeight="1">
      <c r="A21" s="27">
        <v>10</v>
      </c>
      <c r="B21" s="96"/>
      <c r="C21" s="97"/>
      <c r="D21" s="38"/>
      <c r="E21" s="38"/>
      <c r="F21" s="38"/>
      <c r="G21" s="38"/>
      <c r="H21" s="67"/>
      <c r="I21" s="68">
        <f ca="1">IF(B21="","",IF(H21="","",CHOOSE(MATCH($H21,IF($D21="男",INDIRECT('設定'!Q59),INDIRECT('設定'!R59)),1),0,1,2,3,4,5,6,7,8,9,10)))</f>
      </c>
      <c r="J21" s="67"/>
      <c r="K21" s="68">
        <f ca="1">IF(B21="","",IF(J21="","",CHOOSE(MATCH(J21,IF($D21="男",INDIRECT('設定'!S59),INDIRECT('設定'!T59)),1),0,1,2,3,4,5,6,7,8,9,10)))</f>
      </c>
      <c r="L21" s="67"/>
      <c r="M21" s="68">
        <f ca="1">IF(B21="","",IF(L21="","",CHOOSE(MATCH(L21,IF($D21="男",INDIRECT('設定'!U59),INDIRECT('設定'!V59)),1),0,1,2,3,4,5,6,7,8,9,10)))</f>
      </c>
      <c r="N21" s="67"/>
      <c r="O21" s="68">
        <f ca="1">IF(B21="","",IF(N21="","",CHOOSE(MATCH(N21,IF($D21="男",INDIRECT('設定'!W59),INDIRECT('設定'!X59)),1),0,1,2,3,4,5,6,7,8,9,10)))</f>
      </c>
      <c r="P21" s="67"/>
      <c r="Q21" s="68">
        <f ca="1">IF(B21="","",IF(P21="","",CHOOSE(MATCH(P21,IF($D21="男",INDIRECT('設定'!Y59),INDIRECT('設定'!Z59)),1),0,1,2,3,4,5,6,7,8,9,10)))</f>
      </c>
      <c r="R21" s="29">
        <f t="shared" si="0"/>
      </c>
      <c r="S21" s="29">
        <f t="shared" si="1"/>
      </c>
      <c r="T21" s="29">
        <f>IF(R21="","",IF(R21=5,INDEX('設定'!$A$2:$G$8,MATCH(S21,'設定'!$A$2:$A$8,1),MATCH(U21,'設定'!$A$2:$G$2,1)),IF('設定'!AA59,INDEX('設定'!$A$11:$G$17,MATCH(S21,'設定'!$A$11:$A$17,1),MATCH(U21,'設定'!$A$11:$G$11,1)),"-----")))</f>
      </c>
      <c r="U21" s="30">
        <f t="shared" si="2"/>
      </c>
      <c r="V21" s="28">
        <f t="shared" si="3"/>
      </c>
    </row>
    <row r="22" spans="1:22" ht="18" customHeight="1">
      <c r="A22" s="17">
        <v>11</v>
      </c>
      <c r="B22" s="94"/>
      <c r="C22" s="95"/>
      <c r="D22" s="36"/>
      <c r="E22" s="36"/>
      <c r="F22" s="36"/>
      <c r="G22" s="36"/>
      <c r="H22" s="63"/>
      <c r="I22" s="64">
        <f ca="1">IF(B22="","",IF(H22="","",CHOOSE(MATCH($H22,IF($D22="男",INDIRECT('設定'!Q60),INDIRECT('設定'!R60)),1),0,1,2,3,4,5,6,7,8,9,10)))</f>
      </c>
      <c r="J22" s="63"/>
      <c r="K22" s="64">
        <f ca="1">IF(B22="","",IF(J22="","",CHOOSE(MATCH(J22,IF($D22="男",INDIRECT('設定'!S60),INDIRECT('設定'!T60)),1),0,1,2,3,4,5,6,7,8,9,10)))</f>
      </c>
      <c r="L22" s="63"/>
      <c r="M22" s="64">
        <f ca="1">IF(B22="","",IF(L22="","",CHOOSE(MATCH(L22,IF($D22="男",INDIRECT('設定'!U60),INDIRECT('設定'!V60)),1),0,1,2,3,4,5,6,7,8,9,10)))</f>
      </c>
      <c r="N22" s="63"/>
      <c r="O22" s="64">
        <f ca="1">IF(B22="","",IF(N22="","",CHOOSE(MATCH(N22,IF($D22="男",INDIRECT('設定'!W60),INDIRECT('設定'!X60)),1),0,1,2,3,4,5,6,7,8,9,10)))</f>
      </c>
      <c r="P22" s="63"/>
      <c r="Q22" s="64">
        <f ca="1">IF(B22="","",IF(P22="","",CHOOSE(MATCH(P22,IF($D22="男",INDIRECT('設定'!Y60),INDIRECT('設定'!Z60)),1),0,1,2,3,4,5,6,7,8,9,10)))</f>
      </c>
      <c r="R22" s="20">
        <f t="shared" si="0"/>
      </c>
      <c r="S22" s="20">
        <f t="shared" si="1"/>
      </c>
      <c r="T22" s="20">
        <f>IF(R22="","",IF(R22=5,INDEX('設定'!$A$2:$G$8,MATCH(S22,'設定'!$A$2:$A$8,1),MATCH(U22,'設定'!$A$2:$G$2,1)),IF('設定'!AA60,INDEX('設定'!$A$11:$G$17,MATCH(S22,'設定'!$A$11:$A$17,1),MATCH(U22,'設定'!$A$11:$G$11,1)),"-----")))</f>
      </c>
      <c r="U22" s="21">
        <f t="shared" si="2"/>
      </c>
      <c r="V22" s="22">
        <f t="shared" si="3"/>
      </c>
    </row>
    <row r="23" spans="1:22" ht="18" customHeight="1">
      <c r="A23" s="23">
        <v>12</v>
      </c>
      <c r="B23" s="87"/>
      <c r="C23" s="88"/>
      <c r="D23" s="37"/>
      <c r="E23" s="37"/>
      <c r="F23" s="37"/>
      <c r="G23" s="37"/>
      <c r="H23" s="65"/>
      <c r="I23" s="66">
        <f ca="1">IF(B23="","",IF(H23="","",CHOOSE(MATCH($H23,IF($D23="男",INDIRECT('設定'!Q61),INDIRECT('設定'!R61)),1),0,1,2,3,4,5,6,7,8,9,10)))</f>
      </c>
      <c r="J23" s="65"/>
      <c r="K23" s="66">
        <f ca="1">IF(B23="","",IF(J23="","",CHOOSE(MATCH(J23,IF($D23="男",INDIRECT('設定'!S61),INDIRECT('設定'!T61)),1),0,1,2,3,4,5,6,7,8,9,10)))</f>
      </c>
      <c r="L23" s="65"/>
      <c r="M23" s="66">
        <f ca="1">IF(B23="","",IF(L23="","",CHOOSE(MATCH(L23,IF($D23="男",INDIRECT('設定'!U61),INDIRECT('設定'!V61)),1),0,1,2,3,4,5,6,7,8,9,10)))</f>
      </c>
      <c r="N23" s="65"/>
      <c r="O23" s="66">
        <f ca="1">IF(B23="","",IF(N23="","",CHOOSE(MATCH(N23,IF($D23="男",INDIRECT('設定'!W61),INDIRECT('設定'!X61)),1),0,1,2,3,4,5,6,7,8,9,10)))</f>
      </c>
      <c r="P23" s="65"/>
      <c r="Q23" s="66">
        <f ca="1">IF(B23="","",IF(P23="","",CHOOSE(MATCH(P23,IF($D23="男",INDIRECT('設定'!Y61),INDIRECT('設定'!Z61)),1),0,1,2,3,4,5,6,7,8,9,10)))</f>
      </c>
      <c r="R23" s="25">
        <f t="shared" si="0"/>
      </c>
      <c r="S23" s="25">
        <f t="shared" si="1"/>
      </c>
      <c r="T23" s="25">
        <f>IF(R23="","",IF(R23=5,INDEX('設定'!$A$2:$G$8,MATCH(S23,'設定'!$A$2:$A$8,1),MATCH(U23,'設定'!$A$2:$G$2,1)),IF('設定'!AA61,INDEX('設定'!$A$11:$G$17,MATCH(S23,'設定'!$A$11:$A$17,1),MATCH(U23,'設定'!$A$11:$G$11,1)),"-----")))</f>
      </c>
      <c r="U23" s="26">
        <f t="shared" si="2"/>
      </c>
      <c r="V23" s="24">
        <f t="shared" si="3"/>
      </c>
    </row>
    <row r="24" spans="1:22" ht="18" customHeight="1">
      <c r="A24" s="23">
        <v>13</v>
      </c>
      <c r="B24" s="87"/>
      <c r="C24" s="88"/>
      <c r="D24" s="37"/>
      <c r="E24" s="37"/>
      <c r="F24" s="37"/>
      <c r="G24" s="37"/>
      <c r="H24" s="65"/>
      <c r="I24" s="66">
        <f ca="1">IF(B24="","",IF(H24="","",CHOOSE(MATCH($H24,IF($D24="男",INDIRECT('設定'!Q62),INDIRECT('設定'!R62)),1),0,1,2,3,4,5,6,7,8,9,10)))</f>
      </c>
      <c r="J24" s="65"/>
      <c r="K24" s="66">
        <f ca="1">IF(B24="","",IF(J24="","",CHOOSE(MATCH(J24,IF($D24="男",INDIRECT('設定'!S62),INDIRECT('設定'!T62)),1),0,1,2,3,4,5,6,7,8,9,10)))</f>
      </c>
      <c r="L24" s="65"/>
      <c r="M24" s="66">
        <f ca="1">IF(B24="","",IF(L24="","",CHOOSE(MATCH(L24,IF($D24="男",INDIRECT('設定'!U62),INDIRECT('設定'!V62)),1),0,1,2,3,4,5,6,7,8,9,10)))</f>
      </c>
      <c r="N24" s="65"/>
      <c r="O24" s="66">
        <f ca="1">IF(B24="","",IF(N24="","",CHOOSE(MATCH(N24,IF($D24="男",INDIRECT('設定'!W62),INDIRECT('設定'!X62)),1),0,1,2,3,4,5,6,7,8,9,10)))</f>
      </c>
      <c r="P24" s="65"/>
      <c r="Q24" s="66">
        <f ca="1">IF(B24="","",IF(P24="","",CHOOSE(MATCH(P24,IF($D24="男",INDIRECT('設定'!Y62),INDIRECT('設定'!Z62)),1),0,1,2,3,4,5,6,7,8,9,10)))</f>
      </c>
      <c r="R24" s="25">
        <f t="shared" si="0"/>
      </c>
      <c r="S24" s="25">
        <f t="shared" si="1"/>
      </c>
      <c r="T24" s="25">
        <f>IF(R24="","",IF(R24=5,INDEX('設定'!$A$2:$G$8,MATCH(S24,'設定'!$A$2:$A$8,1),MATCH(U24,'設定'!$A$2:$G$2,1)),IF('設定'!AA62,INDEX('設定'!$A$11:$G$17,MATCH(S24,'設定'!$A$11:$A$17,1),MATCH(U24,'設定'!$A$11:$G$11,1)),"-----")))</f>
      </c>
      <c r="U24" s="26">
        <f t="shared" si="2"/>
      </c>
      <c r="V24" s="24">
        <f t="shared" si="3"/>
      </c>
    </row>
    <row r="25" spans="1:22" ht="18" customHeight="1">
      <c r="A25" s="23">
        <v>14</v>
      </c>
      <c r="B25" s="87"/>
      <c r="C25" s="88"/>
      <c r="D25" s="37"/>
      <c r="E25" s="37"/>
      <c r="F25" s="37"/>
      <c r="G25" s="37"/>
      <c r="H25" s="65"/>
      <c r="I25" s="66">
        <f ca="1">IF(B25="","",IF(H25="","",CHOOSE(MATCH($H25,IF($D25="男",INDIRECT('設定'!Q63),INDIRECT('設定'!R63)),1),0,1,2,3,4,5,6,7,8,9,10)))</f>
      </c>
      <c r="J25" s="65"/>
      <c r="K25" s="66">
        <f ca="1">IF(B25="","",IF(J25="","",CHOOSE(MATCH(J25,IF($D25="男",INDIRECT('設定'!S63),INDIRECT('設定'!T63)),1),0,1,2,3,4,5,6,7,8,9,10)))</f>
      </c>
      <c r="L25" s="65"/>
      <c r="M25" s="66">
        <f ca="1">IF(B25="","",IF(L25="","",CHOOSE(MATCH(L25,IF($D25="男",INDIRECT('設定'!U63),INDIRECT('設定'!V63)),1),0,1,2,3,4,5,6,7,8,9,10)))</f>
      </c>
      <c r="N25" s="65"/>
      <c r="O25" s="66">
        <f ca="1">IF(B25="","",IF(N25="","",CHOOSE(MATCH(N25,IF($D25="男",INDIRECT('設定'!W63),INDIRECT('設定'!X63)),1),0,1,2,3,4,5,6,7,8,9,10)))</f>
      </c>
      <c r="P25" s="65"/>
      <c r="Q25" s="66">
        <f ca="1">IF(B25="","",IF(P25="","",CHOOSE(MATCH(P25,IF($D25="男",INDIRECT('設定'!Y63),INDIRECT('設定'!Z63)),1),0,1,2,3,4,5,6,7,8,9,10)))</f>
      </c>
      <c r="R25" s="25">
        <f t="shared" si="0"/>
      </c>
      <c r="S25" s="25">
        <f t="shared" si="1"/>
      </c>
      <c r="T25" s="25">
        <f>IF(R25="","",IF(R25=5,INDEX('設定'!$A$2:$G$8,MATCH(S25,'設定'!$A$2:$A$8,1),MATCH(U25,'設定'!$A$2:$G$2,1)),IF('設定'!AA63,INDEX('設定'!$A$11:$G$17,MATCH(S25,'設定'!$A$11:$A$17,1),MATCH(U25,'設定'!$A$11:$G$11,1)),"-----")))</f>
      </c>
      <c r="U25" s="26">
        <f t="shared" si="2"/>
      </c>
      <c r="V25" s="24">
        <f t="shared" si="3"/>
      </c>
    </row>
    <row r="26" spans="1:22" ht="18" customHeight="1">
      <c r="A26" s="27">
        <v>15</v>
      </c>
      <c r="B26" s="96"/>
      <c r="C26" s="97"/>
      <c r="D26" s="38"/>
      <c r="E26" s="38"/>
      <c r="F26" s="38"/>
      <c r="G26" s="38"/>
      <c r="H26" s="67"/>
      <c r="I26" s="68">
        <f ca="1">IF(B26="","",IF(H26="","",CHOOSE(MATCH($H26,IF($D26="男",INDIRECT('設定'!Q64),INDIRECT('設定'!R64)),1),0,1,2,3,4,5,6,7,8,9,10)))</f>
      </c>
      <c r="J26" s="67"/>
      <c r="K26" s="68">
        <f ca="1">IF(B26="","",IF(J26="","",CHOOSE(MATCH(J26,IF($D26="男",INDIRECT('設定'!S64),INDIRECT('設定'!T64)),1),0,1,2,3,4,5,6,7,8,9,10)))</f>
      </c>
      <c r="L26" s="67"/>
      <c r="M26" s="68">
        <f ca="1">IF(B26="","",IF(L26="","",CHOOSE(MATCH(L26,IF($D26="男",INDIRECT('設定'!U64),INDIRECT('設定'!V64)),1),0,1,2,3,4,5,6,7,8,9,10)))</f>
      </c>
      <c r="N26" s="67"/>
      <c r="O26" s="68">
        <f ca="1">IF(B26="","",IF(N26="","",CHOOSE(MATCH(N26,IF($D26="男",INDIRECT('設定'!W64),INDIRECT('設定'!X64)),1),0,1,2,3,4,5,6,7,8,9,10)))</f>
      </c>
      <c r="P26" s="67"/>
      <c r="Q26" s="68">
        <f ca="1">IF(B26="","",IF(P26="","",CHOOSE(MATCH(P26,IF($D26="男",INDIRECT('設定'!Y64),INDIRECT('設定'!Z64)),1),0,1,2,3,4,5,6,7,8,9,10)))</f>
      </c>
      <c r="R26" s="29">
        <f t="shared" si="0"/>
      </c>
      <c r="S26" s="29">
        <f t="shared" si="1"/>
      </c>
      <c r="T26" s="29">
        <f>IF(R26="","",IF(R26=5,INDEX('設定'!$A$2:$G$8,MATCH(S26,'設定'!$A$2:$A$8,1),MATCH(U26,'設定'!$A$2:$G$2,1)),IF('設定'!AA64,INDEX('設定'!$A$11:$G$17,MATCH(S26,'設定'!$A$11:$A$17,1),MATCH(U26,'設定'!$A$11:$G$11,1)),"-----")))</f>
      </c>
      <c r="U26" s="30">
        <f t="shared" si="2"/>
      </c>
      <c r="V26" s="28">
        <f t="shared" si="3"/>
      </c>
    </row>
    <row r="27" spans="1:22" ht="18" customHeight="1">
      <c r="A27" s="17">
        <v>16</v>
      </c>
      <c r="B27" s="94"/>
      <c r="C27" s="95"/>
      <c r="D27" s="36"/>
      <c r="E27" s="36"/>
      <c r="F27" s="36"/>
      <c r="G27" s="36"/>
      <c r="H27" s="63"/>
      <c r="I27" s="64">
        <f ca="1">IF(B27="","",IF(H27="","",CHOOSE(MATCH($H27,IF($D27="男",INDIRECT('設定'!Q65),INDIRECT('設定'!R65)),1),0,1,2,3,4,5,6,7,8,9,10)))</f>
      </c>
      <c r="J27" s="63"/>
      <c r="K27" s="64">
        <f ca="1">IF(B27="","",IF(J27="","",CHOOSE(MATCH(J27,IF($D27="男",INDIRECT('設定'!S65),INDIRECT('設定'!T65)),1),0,1,2,3,4,5,6,7,8,9,10)))</f>
      </c>
      <c r="L27" s="63"/>
      <c r="M27" s="64">
        <f ca="1">IF(B27="","",IF(L27="","",CHOOSE(MATCH(L27,IF($D27="男",INDIRECT('設定'!U65),INDIRECT('設定'!V65)),1),0,1,2,3,4,5,6,7,8,9,10)))</f>
      </c>
      <c r="N27" s="63"/>
      <c r="O27" s="64">
        <f ca="1">IF(B27="","",IF(N27="","",CHOOSE(MATCH(N27,IF($D27="男",INDIRECT('設定'!W65),INDIRECT('設定'!X65)),1),0,1,2,3,4,5,6,7,8,9,10)))</f>
      </c>
      <c r="P27" s="63"/>
      <c r="Q27" s="64">
        <f ca="1">IF(B27="","",IF(P27="","",CHOOSE(MATCH(P27,IF($D27="男",INDIRECT('設定'!Y65),INDIRECT('設定'!Z65)),1),0,1,2,3,4,5,6,7,8,9,10)))</f>
      </c>
      <c r="R27" s="20">
        <f t="shared" si="0"/>
      </c>
      <c r="S27" s="20">
        <f t="shared" si="1"/>
      </c>
      <c r="T27" s="20">
        <f>IF(R27="","",IF(R27=5,INDEX('設定'!$A$2:$G$8,MATCH(S27,'設定'!$A$2:$A$8,1),MATCH(U27,'設定'!$A$2:$G$2,1)),IF('設定'!AA65,INDEX('設定'!$A$11:$G$17,MATCH(S27,'設定'!$A$11:$A$17,1),MATCH(U27,'設定'!$A$11:$G$11,1)),"-----")))</f>
      </c>
      <c r="U27" s="21">
        <f t="shared" si="2"/>
      </c>
      <c r="V27" s="22">
        <f t="shared" si="3"/>
      </c>
    </row>
    <row r="28" spans="1:22" ht="18" customHeight="1">
      <c r="A28" s="23">
        <v>17</v>
      </c>
      <c r="B28" s="87"/>
      <c r="C28" s="88"/>
      <c r="D28" s="37"/>
      <c r="E28" s="37"/>
      <c r="F28" s="37"/>
      <c r="G28" s="37"/>
      <c r="H28" s="65"/>
      <c r="I28" s="66">
        <f ca="1">IF(B28="","",IF(H28="","",CHOOSE(MATCH($H28,IF($D28="男",INDIRECT('設定'!Q66),INDIRECT('設定'!R66)),1),0,1,2,3,4,5,6,7,8,9,10)))</f>
      </c>
      <c r="J28" s="65"/>
      <c r="K28" s="66">
        <f ca="1">IF(B28="","",IF(J28="","",CHOOSE(MATCH(J28,IF($D28="男",INDIRECT('設定'!S66),INDIRECT('設定'!T66)),1),0,1,2,3,4,5,6,7,8,9,10)))</f>
      </c>
      <c r="L28" s="65"/>
      <c r="M28" s="66">
        <f ca="1">IF(B28="","",IF(L28="","",CHOOSE(MATCH(L28,IF($D28="男",INDIRECT('設定'!U66),INDIRECT('設定'!V66)),1),0,1,2,3,4,5,6,7,8,9,10)))</f>
      </c>
      <c r="N28" s="65"/>
      <c r="O28" s="66">
        <f ca="1">IF(B28="","",IF(N28="","",CHOOSE(MATCH(N28,IF($D28="男",INDIRECT('設定'!W66),INDIRECT('設定'!X66)),1),0,1,2,3,4,5,6,7,8,9,10)))</f>
      </c>
      <c r="P28" s="65"/>
      <c r="Q28" s="66">
        <f ca="1">IF(B28="","",IF(P28="","",CHOOSE(MATCH(P28,IF($D28="男",INDIRECT('設定'!Y66),INDIRECT('設定'!Z66)),1),0,1,2,3,4,5,6,7,8,9,10)))</f>
      </c>
      <c r="R28" s="25">
        <f t="shared" si="0"/>
      </c>
      <c r="S28" s="25">
        <f t="shared" si="1"/>
      </c>
      <c r="T28" s="25">
        <f>IF(R28="","",IF(R28=5,INDEX('設定'!$A$2:$G$8,MATCH(S28,'設定'!$A$2:$A$8,1),MATCH(U28,'設定'!$A$2:$G$2,1)),IF('設定'!AA66,INDEX('設定'!$A$11:$G$17,MATCH(S28,'設定'!$A$11:$A$17,1),MATCH(U28,'設定'!$A$11:$G$11,1)),"-----")))</f>
      </c>
      <c r="U28" s="26">
        <f t="shared" si="2"/>
      </c>
      <c r="V28" s="24">
        <f t="shared" si="3"/>
      </c>
    </row>
    <row r="29" spans="1:22" ht="18" customHeight="1">
      <c r="A29" s="23">
        <v>18</v>
      </c>
      <c r="B29" s="87"/>
      <c r="C29" s="88"/>
      <c r="D29" s="37"/>
      <c r="E29" s="37"/>
      <c r="F29" s="37"/>
      <c r="G29" s="37"/>
      <c r="H29" s="65"/>
      <c r="I29" s="66">
        <f ca="1">IF(B29="","",IF(H29="","",CHOOSE(MATCH($H29,IF($D29="男",INDIRECT('設定'!Q67),INDIRECT('設定'!R67)),1),0,1,2,3,4,5,6,7,8,9,10)))</f>
      </c>
      <c r="J29" s="65"/>
      <c r="K29" s="66">
        <f ca="1">IF(B29="","",IF(J29="","",CHOOSE(MATCH(J29,IF($D29="男",INDIRECT('設定'!S67),INDIRECT('設定'!T67)),1),0,1,2,3,4,5,6,7,8,9,10)))</f>
      </c>
      <c r="L29" s="65"/>
      <c r="M29" s="66">
        <f ca="1">IF(B29="","",IF(L29="","",CHOOSE(MATCH(L29,IF($D29="男",INDIRECT('設定'!U67),INDIRECT('設定'!V67)),1),0,1,2,3,4,5,6,7,8,9,10)))</f>
      </c>
      <c r="N29" s="65"/>
      <c r="O29" s="66">
        <f ca="1">IF(B29="","",IF(N29="","",CHOOSE(MATCH(N29,IF($D29="男",INDIRECT('設定'!W67),INDIRECT('設定'!X67)),1),0,1,2,3,4,5,6,7,8,9,10)))</f>
      </c>
      <c r="P29" s="65"/>
      <c r="Q29" s="66">
        <f ca="1">IF(B29="","",IF(P29="","",CHOOSE(MATCH(P29,IF($D29="男",INDIRECT('設定'!Y67),INDIRECT('設定'!Z67)),1),0,1,2,3,4,5,6,7,8,9,10)))</f>
      </c>
      <c r="R29" s="25">
        <f t="shared" si="0"/>
      </c>
      <c r="S29" s="25">
        <f t="shared" si="1"/>
      </c>
      <c r="T29" s="25">
        <f>IF(R29="","",IF(R29=5,INDEX('設定'!$A$2:$G$8,MATCH(S29,'設定'!$A$2:$A$8,1),MATCH(U29,'設定'!$A$2:$G$2,1)),IF('設定'!AA67,INDEX('設定'!$A$11:$G$17,MATCH(S29,'設定'!$A$11:$A$17,1),MATCH(U29,'設定'!$A$11:$G$11,1)),"-----")))</f>
      </c>
      <c r="U29" s="26">
        <f t="shared" si="2"/>
      </c>
      <c r="V29" s="24">
        <f t="shared" si="3"/>
      </c>
    </row>
    <row r="30" spans="1:22" ht="18" customHeight="1">
      <c r="A30" s="23">
        <v>19</v>
      </c>
      <c r="B30" s="87"/>
      <c r="C30" s="88"/>
      <c r="D30" s="37"/>
      <c r="E30" s="37"/>
      <c r="F30" s="37"/>
      <c r="G30" s="37"/>
      <c r="H30" s="65"/>
      <c r="I30" s="66">
        <f ca="1">IF(B30="","",IF(H30="","",CHOOSE(MATCH($H30,IF($D30="男",INDIRECT('設定'!Q68),INDIRECT('設定'!R68)),1),0,1,2,3,4,5,6,7,8,9,10)))</f>
      </c>
      <c r="J30" s="65"/>
      <c r="K30" s="66">
        <f ca="1">IF(B30="","",IF(J30="","",CHOOSE(MATCH(J30,IF($D30="男",INDIRECT('設定'!S68),INDIRECT('設定'!T68)),1),0,1,2,3,4,5,6,7,8,9,10)))</f>
      </c>
      <c r="L30" s="65"/>
      <c r="M30" s="66">
        <f ca="1">IF(B30="","",IF(L30="","",CHOOSE(MATCH(L30,IF($D30="男",INDIRECT('設定'!U68),INDIRECT('設定'!V68)),1),0,1,2,3,4,5,6,7,8,9,10)))</f>
      </c>
      <c r="N30" s="65"/>
      <c r="O30" s="66">
        <f ca="1">IF(B30="","",IF(N30="","",CHOOSE(MATCH(N30,IF($D30="男",INDIRECT('設定'!W68),INDIRECT('設定'!X68)),1),0,1,2,3,4,5,6,7,8,9,10)))</f>
      </c>
      <c r="P30" s="65"/>
      <c r="Q30" s="66">
        <f ca="1">IF(B30="","",IF(P30="","",CHOOSE(MATCH(P30,IF($D30="男",INDIRECT('設定'!Y68),INDIRECT('設定'!Z68)),1),0,1,2,3,4,5,6,7,8,9,10)))</f>
      </c>
      <c r="R30" s="25">
        <f t="shared" si="0"/>
      </c>
      <c r="S30" s="25">
        <f t="shared" si="1"/>
      </c>
      <c r="T30" s="25">
        <f>IF(R30="","",IF(R30=5,INDEX('設定'!$A$2:$G$8,MATCH(S30,'設定'!$A$2:$A$8,1),MATCH(U30,'設定'!$A$2:$G$2,1)),IF('設定'!AA68,INDEX('設定'!$A$11:$G$17,MATCH(S30,'設定'!$A$11:$A$17,1),MATCH(U30,'設定'!$A$11:$G$11,1)),"-----")))</f>
      </c>
      <c r="U30" s="26">
        <f t="shared" si="2"/>
      </c>
      <c r="V30" s="24">
        <f t="shared" si="3"/>
      </c>
    </row>
    <row r="31" spans="1:22" ht="18" customHeight="1" thickBot="1">
      <c r="A31" s="31">
        <v>20</v>
      </c>
      <c r="B31" s="89"/>
      <c r="C31" s="90"/>
      <c r="D31" s="39"/>
      <c r="E31" s="39"/>
      <c r="F31" s="39"/>
      <c r="G31" s="39"/>
      <c r="H31" s="69"/>
      <c r="I31" s="70">
        <f ca="1">IF(B31="","",IF(H31="","",CHOOSE(MATCH($H31,IF($D31="男",INDIRECT('設定'!Q69),INDIRECT('設定'!R69)),1),0,1,2,3,4,5,6,7,8,9,10)))</f>
      </c>
      <c r="J31" s="69"/>
      <c r="K31" s="70">
        <f ca="1">IF(B31="","",IF(J31="","",CHOOSE(MATCH(J31,IF($D31="男",INDIRECT('設定'!S69),INDIRECT('設定'!T69)),1),0,1,2,3,4,5,6,7,8,9,10)))</f>
      </c>
      <c r="L31" s="69"/>
      <c r="M31" s="70">
        <f ca="1">IF(B31="","",IF(L31="","",CHOOSE(MATCH(L31,IF($D31="男",INDIRECT('設定'!U69),INDIRECT('設定'!V69)),1),0,1,2,3,4,5,6,7,8,9,10)))</f>
      </c>
      <c r="N31" s="69"/>
      <c r="O31" s="70">
        <f ca="1">IF(B31="","",IF(N31="","",CHOOSE(MATCH(N31,IF($D31="男",INDIRECT('設定'!W69),INDIRECT('設定'!X69)),1),0,1,2,3,4,5,6,7,8,9,10)))</f>
      </c>
      <c r="P31" s="69"/>
      <c r="Q31" s="70">
        <f ca="1">IF(B31="","",IF(P31="","",CHOOSE(MATCH(P31,IF($D31="男",INDIRECT('設定'!Y69),INDIRECT('設定'!Z69)),1),0,1,2,3,4,5,6,7,8,9,10)))</f>
      </c>
      <c r="R31" s="33">
        <f t="shared" si="0"/>
      </c>
      <c r="S31" s="33">
        <f t="shared" si="1"/>
      </c>
      <c r="T31" s="33">
        <f>IF(R31="","",IF(R31=5,INDEX('設定'!$A$2:$G$8,MATCH(S31,'設定'!$A$2:$A$8,1),MATCH(U31,'設定'!$A$2:$G$2,1)),IF('設定'!AA69,INDEX('設定'!$A$11:$G$17,MATCH(S31,'設定'!$A$11:$A$17,1),MATCH(U31,'設定'!$A$11:$G$11,1)),"-----")))</f>
      </c>
      <c r="U31" s="34">
        <f t="shared" si="2"/>
      </c>
      <c r="V31" s="32">
        <f t="shared" si="3"/>
      </c>
    </row>
    <row r="32" spans="1:22" ht="18" customHeight="1">
      <c r="A32" s="18">
        <v>21</v>
      </c>
      <c r="B32" s="98"/>
      <c r="C32" s="99"/>
      <c r="D32" s="40"/>
      <c r="E32" s="40"/>
      <c r="F32" s="40"/>
      <c r="G32" s="40"/>
      <c r="H32" s="71"/>
      <c r="I32" s="64">
        <f ca="1">IF(B32="","",IF(H32="","",CHOOSE(MATCH($H32,IF($D32="男",INDIRECT('設定'!Q70),INDIRECT('設定'!R70)),1),0,1,2,3,4,5,6,7,8,9,10)))</f>
      </c>
      <c r="J32" s="71"/>
      <c r="K32" s="64">
        <f ca="1">IF(B32="","",IF(J32="","",CHOOSE(MATCH(J32,IF($D32="男",INDIRECT('設定'!S70),INDIRECT('設定'!T70)),1),0,1,2,3,4,5,6,7,8,9,10)))</f>
      </c>
      <c r="L32" s="71"/>
      <c r="M32" s="64">
        <f ca="1">IF(B32="","",IF(L32="","",CHOOSE(MATCH(L32,IF($D32="男",INDIRECT('設定'!U70),INDIRECT('設定'!V70)),1),0,1,2,3,4,5,6,7,8,9,10)))</f>
      </c>
      <c r="N32" s="71"/>
      <c r="O32" s="64">
        <f ca="1">IF(B32="","",IF(N32="","",CHOOSE(MATCH(N32,IF($D32="男",INDIRECT('設定'!W70),INDIRECT('設定'!X70)),1),0,1,2,3,4,5,6,7,8,9,10)))</f>
      </c>
      <c r="P32" s="71"/>
      <c r="Q32" s="64">
        <f ca="1">IF(B32="","",IF(P32="","",CHOOSE(MATCH(P32,IF($D32="男",INDIRECT('設定'!Y70),INDIRECT('設定'!Z70)),1),0,1,2,3,4,5,6,7,8,9,10)))</f>
      </c>
      <c r="R32" s="20">
        <f t="shared" si="0"/>
      </c>
      <c r="S32" s="20">
        <f t="shared" si="1"/>
      </c>
      <c r="T32" s="20">
        <f>IF(R32="","",IF(R32=5,INDEX('設定'!$A$2:$G$8,MATCH(S32,'設定'!$A$2:$A$8,1),MATCH(U32,'設定'!$A$2:$G$2,1)),IF('設定'!AA70,INDEX('設定'!$A$11:$G$17,MATCH(S32,'設定'!$A$11:$A$17,1),MATCH(U32,'設定'!$A$11:$G$11,1)),"-----")))</f>
      </c>
      <c r="U32" s="21">
        <f t="shared" si="2"/>
      </c>
      <c r="V32" s="22">
        <f t="shared" si="3"/>
      </c>
    </row>
    <row r="33" spans="1:22" ht="18" customHeight="1">
      <c r="A33" s="23">
        <v>22</v>
      </c>
      <c r="B33" s="87"/>
      <c r="C33" s="88"/>
      <c r="D33" s="37"/>
      <c r="E33" s="37"/>
      <c r="F33" s="37"/>
      <c r="G33" s="37"/>
      <c r="H33" s="65"/>
      <c r="I33" s="66">
        <f ca="1">IF(B33="","",IF(H33="","",CHOOSE(MATCH($H33,IF($D33="男",INDIRECT('設定'!Q71),INDIRECT('設定'!R71)),1),0,1,2,3,4,5,6,7,8,9,10)))</f>
      </c>
      <c r="J33" s="65"/>
      <c r="K33" s="66">
        <f ca="1">IF(B33="","",IF(J33="","",CHOOSE(MATCH(J33,IF($D33="男",INDIRECT('設定'!S71),INDIRECT('設定'!T71)),1),0,1,2,3,4,5,6,7,8,9,10)))</f>
      </c>
      <c r="L33" s="65"/>
      <c r="M33" s="66">
        <f ca="1">IF(B33="","",IF(L33="","",CHOOSE(MATCH(L33,IF($D33="男",INDIRECT('設定'!U71),INDIRECT('設定'!V71)),1),0,1,2,3,4,5,6,7,8,9,10)))</f>
      </c>
      <c r="N33" s="65"/>
      <c r="O33" s="66">
        <f ca="1">IF(B33="","",IF(N33="","",CHOOSE(MATCH(N33,IF($D33="男",INDIRECT('設定'!W71),INDIRECT('設定'!X71)),1),0,1,2,3,4,5,6,7,8,9,10)))</f>
      </c>
      <c r="P33" s="65"/>
      <c r="Q33" s="66">
        <f ca="1">IF(B33="","",IF(P33="","",CHOOSE(MATCH(P33,IF($D33="男",INDIRECT('設定'!Y71),INDIRECT('設定'!Z71)),1),0,1,2,3,4,5,6,7,8,9,10)))</f>
      </c>
      <c r="R33" s="25">
        <f t="shared" si="0"/>
      </c>
      <c r="S33" s="25">
        <f t="shared" si="1"/>
      </c>
      <c r="T33" s="25">
        <f>IF(R33="","",IF(R33=5,INDEX('設定'!$A$2:$G$8,MATCH(S33,'設定'!$A$2:$A$8,1),MATCH(U33,'設定'!$A$2:$G$2,1)),IF('設定'!AA71,INDEX('設定'!$A$11:$G$17,MATCH(S33,'設定'!$A$11:$A$17,1),MATCH(U33,'設定'!$A$11:$G$11,1)),"-----")))</f>
      </c>
      <c r="U33" s="26">
        <f t="shared" si="2"/>
      </c>
      <c r="V33" s="24">
        <f t="shared" si="3"/>
      </c>
    </row>
    <row r="34" spans="1:22" ht="18" customHeight="1">
      <c r="A34" s="23">
        <v>23</v>
      </c>
      <c r="B34" s="87"/>
      <c r="C34" s="88"/>
      <c r="D34" s="37"/>
      <c r="E34" s="37"/>
      <c r="F34" s="37"/>
      <c r="G34" s="37"/>
      <c r="H34" s="65"/>
      <c r="I34" s="66">
        <f ca="1">IF(B34="","",IF(H34="","",CHOOSE(MATCH($H34,IF($D34="男",INDIRECT('設定'!Q72),INDIRECT('設定'!R72)),1),0,1,2,3,4,5,6,7,8,9,10)))</f>
      </c>
      <c r="J34" s="65"/>
      <c r="K34" s="66">
        <f ca="1">IF(B34="","",IF(J34="","",CHOOSE(MATCH(J34,IF($D34="男",INDIRECT('設定'!S72),INDIRECT('設定'!T72)),1),0,1,2,3,4,5,6,7,8,9,10)))</f>
      </c>
      <c r="L34" s="65"/>
      <c r="M34" s="66">
        <f ca="1">IF(B34="","",IF(L34="","",CHOOSE(MATCH(L34,IF($D34="男",INDIRECT('設定'!U72),INDIRECT('設定'!V72)),1),0,1,2,3,4,5,6,7,8,9,10)))</f>
      </c>
      <c r="N34" s="65"/>
      <c r="O34" s="66">
        <f ca="1">IF(B34="","",IF(N34="","",CHOOSE(MATCH(N34,IF($D34="男",INDIRECT('設定'!W72),INDIRECT('設定'!X72)),1),0,1,2,3,4,5,6,7,8,9,10)))</f>
      </c>
      <c r="P34" s="65"/>
      <c r="Q34" s="66">
        <f ca="1">IF(B34="","",IF(P34="","",CHOOSE(MATCH(P34,IF($D34="男",INDIRECT('設定'!Y72),INDIRECT('設定'!Z72)),1),0,1,2,3,4,5,6,7,8,9,10)))</f>
      </c>
      <c r="R34" s="25">
        <f t="shared" si="0"/>
      </c>
      <c r="S34" s="25">
        <f t="shared" si="1"/>
      </c>
      <c r="T34" s="25">
        <f>IF(R34="","",IF(R34=5,INDEX('設定'!$A$2:$G$8,MATCH(S34,'設定'!$A$2:$A$8,1),MATCH(U34,'設定'!$A$2:$G$2,1)),IF('設定'!AA72,INDEX('設定'!$A$11:$G$17,MATCH(S34,'設定'!$A$11:$A$17,1),MATCH(U34,'設定'!$A$11:$G$11,1)),"-----")))</f>
      </c>
      <c r="U34" s="26">
        <f t="shared" si="2"/>
      </c>
      <c r="V34" s="24">
        <f t="shared" si="3"/>
      </c>
    </row>
    <row r="35" spans="1:22" ht="18" customHeight="1">
      <c r="A35" s="23">
        <v>24</v>
      </c>
      <c r="B35" s="87"/>
      <c r="C35" s="88"/>
      <c r="D35" s="37"/>
      <c r="E35" s="37"/>
      <c r="F35" s="37"/>
      <c r="G35" s="37"/>
      <c r="H35" s="65"/>
      <c r="I35" s="66">
        <f ca="1">IF(B35="","",IF(H35="","",CHOOSE(MATCH($H35,IF($D35="男",INDIRECT('設定'!Q73),INDIRECT('設定'!R73)),1),0,1,2,3,4,5,6,7,8,9,10)))</f>
      </c>
      <c r="J35" s="65"/>
      <c r="K35" s="66">
        <f ca="1">IF(B35="","",IF(J35="","",CHOOSE(MATCH(J35,IF($D35="男",INDIRECT('設定'!S73),INDIRECT('設定'!T73)),1),0,1,2,3,4,5,6,7,8,9,10)))</f>
      </c>
      <c r="L35" s="65"/>
      <c r="M35" s="66">
        <f ca="1">IF(B35="","",IF(L35="","",CHOOSE(MATCH(L35,IF($D35="男",INDIRECT('設定'!U73),INDIRECT('設定'!V73)),1),0,1,2,3,4,5,6,7,8,9,10)))</f>
      </c>
      <c r="N35" s="65"/>
      <c r="O35" s="66">
        <f ca="1">IF(B35="","",IF(N35="","",CHOOSE(MATCH(N35,IF($D35="男",INDIRECT('設定'!W73),INDIRECT('設定'!X73)),1),0,1,2,3,4,5,6,7,8,9,10)))</f>
      </c>
      <c r="P35" s="65"/>
      <c r="Q35" s="66">
        <f ca="1">IF(B35="","",IF(P35="","",CHOOSE(MATCH(P35,IF($D35="男",INDIRECT('設定'!Y73),INDIRECT('設定'!Z73)),1),0,1,2,3,4,5,6,7,8,9,10)))</f>
      </c>
      <c r="R35" s="25">
        <f t="shared" si="0"/>
      </c>
      <c r="S35" s="25">
        <f t="shared" si="1"/>
      </c>
      <c r="T35" s="25">
        <f>IF(R35="","",IF(R35=5,INDEX('設定'!$A$2:$G$8,MATCH(S35,'設定'!$A$2:$A$8,1),MATCH(U35,'設定'!$A$2:$G$2,1)),IF('設定'!AA73,INDEX('設定'!$A$11:$G$17,MATCH(S35,'設定'!$A$11:$A$17,1),MATCH(U35,'設定'!$A$11:$G$11,1)),"-----")))</f>
      </c>
      <c r="U35" s="26">
        <f t="shared" si="2"/>
      </c>
      <c r="V35" s="24">
        <f t="shared" si="3"/>
      </c>
    </row>
    <row r="36" spans="1:22" ht="18" customHeight="1">
      <c r="A36" s="27">
        <v>25</v>
      </c>
      <c r="B36" s="96"/>
      <c r="C36" s="97"/>
      <c r="D36" s="38"/>
      <c r="E36" s="38"/>
      <c r="F36" s="38"/>
      <c r="G36" s="38"/>
      <c r="H36" s="67"/>
      <c r="I36" s="68">
        <f ca="1">IF(B36="","",IF(H36="","",CHOOSE(MATCH($H36,IF($D36="男",INDIRECT('設定'!Q74),INDIRECT('設定'!R74)),1),0,1,2,3,4,5,6,7,8,9,10)))</f>
      </c>
      <c r="J36" s="67"/>
      <c r="K36" s="68">
        <f ca="1">IF(B36="","",IF(J36="","",CHOOSE(MATCH(J36,IF($D36="男",INDIRECT('設定'!S74),INDIRECT('設定'!T74)),1),0,1,2,3,4,5,6,7,8,9,10)))</f>
      </c>
      <c r="L36" s="67"/>
      <c r="M36" s="68">
        <f ca="1">IF(B36="","",IF(L36="","",CHOOSE(MATCH(L36,IF($D36="男",INDIRECT('設定'!U74),INDIRECT('設定'!V74)),1),0,1,2,3,4,5,6,7,8,9,10)))</f>
      </c>
      <c r="N36" s="67"/>
      <c r="O36" s="68">
        <f ca="1">IF(B36="","",IF(N36="","",CHOOSE(MATCH(N36,IF($D36="男",INDIRECT('設定'!W74),INDIRECT('設定'!X74)),1),0,1,2,3,4,5,6,7,8,9,10)))</f>
      </c>
      <c r="P36" s="67"/>
      <c r="Q36" s="68">
        <f ca="1">IF(B36="","",IF(P36="","",CHOOSE(MATCH(P36,IF($D36="男",INDIRECT('設定'!Y74),INDIRECT('設定'!Z74)),1),0,1,2,3,4,5,6,7,8,9,10)))</f>
      </c>
      <c r="R36" s="29">
        <f t="shared" si="0"/>
      </c>
      <c r="S36" s="29">
        <f t="shared" si="1"/>
      </c>
      <c r="T36" s="29">
        <f>IF(R36="","",IF(R36=5,INDEX('設定'!$A$2:$G$8,MATCH(S36,'設定'!$A$2:$A$8,1),MATCH(U36,'設定'!$A$2:$G$2,1)),IF('設定'!AA74,INDEX('設定'!$A$11:$G$17,MATCH(S36,'設定'!$A$11:$A$17,1),MATCH(U36,'設定'!$A$11:$G$11,1)),"-----")))</f>
      </c>
      <c r="U36" s="30">
        <f t="shared" si="2"/>
      </c>
      <c r="V36" s="28">
        <f t="shared" si="3"/>
      </c>
    </row>
    <row r="37" spans="1:22" ht="18" customHeight="1">
      <c r="A37" s="17">
        <v>26</v>
      </c>
      <c r="B37" s="94"/>
      <c r="C37" s="95"/>
      <c r="D37" s="36"/>
      <c r="E37" s="36"/>
      <c r="F37" s="36"/>
      <c r="G37" s="36"/>
      <c r="H37" s="63"/>
      <c r="I37" s="64">
        <f ca="1">IF(B37="","",IF(H37="","",CHOOSE(MATCH($H37,IF($D37="男",INDIRECT('設定'!Q75),INDIRECT('設定'!R75)),1),0,1,2,3,4,5,6,7,8,9,10)))</f>
      </c>
      <c r="J37" s="63"/>
      <c r="K37" s="64">
        <f ca="1">IF(B37="","",IF(J37="","",CHOOSE(MATCH(J37,IF($D37="男",INDIRECT('設定'!S75),INDIRECT('設定'!T75)),1),0,1,2,3,4,5,6,7,8,9,10)))</f>
      </c>
      <c r="L37" s="63"/>
      <c r="M37" s="64">
        <f ca="1">IF(B37="","",IF(L37="","",CHOOSE(MATCH(L37,IF($D37="男",INDIRECT('設定'!U75),INDIRECT('設定'!V75)),1),0,1,2,3,4,5,6,7,8,9,10)))</f>
      </c>
      <c r="N37" s="63"/>
      <c r="O37" s="64">
        <f ca="1">IF(B37="","",IF(N37="","",CHOOSE(MATCH(N37,IF($D37="男",INDIRECT('設定'!W75),INDIRECT('設定'!X75)),1),0,1,2,3,4,5,6,7,8,9,10)))</f>
      </c>
      <c r="P37" s="63"/>
      <c r="Q37" s="64">
        <f ca="1">IF(B37="","",IF(P37="","",CHOOSE(MATCH(P37,IF($D37="男",INDIRECT('設定'!Y75),INDIRECT('設定'!Z75)),1),0,1,2,3,4,5,6,7,8,9,10)))</f>
      </c>
      <c r="R37" s="20">
        <f t="shared" si="0"/>
      </c>
      <c r="S37" s="20">
        <f t="shared" si="1"/>
      </c>
      <c r="T37" s="20">
        <f>IF(R37="","",IF(R37=5,INDEX('設定'!$A$2:$G$8,MATCH(S37,'設定'!$A$2:$A$8,1),MATCH(U37,'設定'!$A$2:$G$2,1)),IF('設定'!AA75,INDEX('設定'!$A$11:$G$17,MATCH(S37,'設定'!$A$11:$A$17,1),MATCH(U37,'設定'!$A$11:$G$11,1)),"-----")))</f>
      </c>
      <c r="U37" s="21">
        <f t="shared" si="2"/>
      </c>
      <c r="V37" s="22">
        <f t="shared" si="3"/>
      </c>
    </row>
    <row r="38" spans="1:22" ht="18" customHeight="1">
      <c r="A38" s="23">
        <v>27</v>
      </c>
      <c r="B38" s="87"/>
      <c r="C38" s="88"/>
      <c r="D38" s="37"/>
      <c r="E38" s="37"/>
      <c r="F38" s="37"/>
      <c r="G38" s="37"/>
      <c r="H38" s="65"/>
      <c r="I38" s="66">
        <f ca="1">IF(B38="","",IF(H38="","",CHOOSE(MATCH($H38,IF($D38="男",INDIRECT('設定'!Q76),INDIRECT('設定'!R76)),1),0,1,2,3,4,5,6,7,8,9,10)))</f>
      </c>
      <c r="J38" s="65"/>
      <c r="K38" s="66">
        <f ca="1">IF(B38="","",IF(J38="","",CHOOSE(MATCH(J38,IF($D38="男",INDIRECT('設定'!S76),INDIRECT('設定'!T76)),1),0,1,2,3,4,5,6,7,8,9,10)))</f>
      </c>
      <c r="L38" s="65"/>
      <c r="M38" s="66">
        <f ca="1">IF(B38="","",IF(L38="","",CHOOSE(MATCH(L38,IF($D38="男",INDIRECT('設定'!U76),INDIRECT('設定'!V76)),1),0,1,2,3,4,5,6,7,8,9,10)))</f>
      </c>
      <c r="N38" s="65"/>
      <c r="O38" s="66">
        <f ca="1">IF(B38="","",IF(N38="","",CHOOSE(MATCH(N38,IF($D38="男",INDIRECT('設定'!W76),INDIRECT('設定'!X76)),1),0,1,2,3,4,5,6,7,8,9,10)))</f>
      </c>
      <c r="P38" s="65"/>
      <c r="Q38" s="66">
        <f ca="1">IF(B38="","",IF(P38="","",CHOOSE(MATCH(P38,IF($D38="男",INDIRECT('設定'!Y76),INDIRECT('設定'!Z76)),1),0,1,2,3,4,5,6,7,8,9,10)))</f>
      </c>
      <c r="R38" s="25">
        <f t="shared" si="0"/>
      </c>
      <c r="S38" s="25">
        <f t="shared" si="1"/>
      </c>
      <c r="T38" s="25">
        <f>IF(R38="","",IF(R38=5,INDEX('設定'!$A$2:$G$8,MATCH(S38,'設定'!$A$2:$A$8,1),MATCH(U38,'設定'!$A$2:$G$2,1)),IF('設定'!AA76,INDEX('設定'!$A$11:$G$17,MATCH(S38,'設定'!$A$11:$A$17,1),MATCH(U38,'設定'!$A$11:$G$11,1)),"-----")))</f>
      </c>
      <c r="U38" s="26">
        <f t="shared" si="2"/>
      </c>
      <c r="V38" s="24">
        <f t="shared" si="3"/>
      </c>
    </row>
    <row r="39" spans="1:22" ht="18" customHeight="1">
      <c r="A39" s="23">
        <v>28</v>
      </c>
      <c r="B39" s="87"/>
      <c r="C39" s="88"/>
      <c r="D39" s="37"/>
      <c r="E39" s="37"/>
      <c r="F39" s="37"/>
      <c r="G39" s="37"/>
      <c r="H39" s="65"/>
      <c r="I39" s="66">
        <f ca="1">IF(B39="","",IF(H39="","",CHOOSE(MATCH($H39,IF($D39="男",INDIRECT('設定'!Q77),INDIRECT('設定'!R77)),1),0,1,2,3,4,5,6,7,8,9,10)))</f>
      </c>
      <c r="J39" s="65"/>
      <c r="K39" s="66">
        <f ca="1">IF(B39="","",IF(J39="","",CHOOSE(MATCH(J39,IF($D39="男",INDIRECT('設定'!S77),INDIRECT('設定'!T77)),1),0,1,2,3,4,5,6,7,8,9,10)))</f>
      </c>
      <c r="L39" s="65"/>
      <c r="M39" s="66">
        <f ca="1">IF(B39="","",IF(L39="","",CHOOSE(MATCH(L39,IF($D39="男",INDIRECT('設定'!U77),INDIRECT('設定'!V77)),1),0,1,2,3,4,5,6,7,8,9,10)))</f>
      </c>
      <c r="N39" s="65"/>
      <c r="O39" s="66">
        <f ca="1">IF(B39="","",IF(N39="","",CHOOSE(MATCH(N39,IF($D39="男",INDIRECT('設定'!W77),INDIRECT('設定'!X77)),1),0,1,2,3,4,5,6,7,8,9,10)))</f>
      </c>
      <c r="P39" s="65"/>
      <c r="Q39" s="66">
        <f ca="1">IF(B39="","",IF(P39="","",CHOOSE(MATCH(P39,IF($D39="男",INDIRECT('設定'!Y77),INDIRECT('設定'!Z77)),1),0,1,2,3,4,5,6,7,8,9,10)))</f>
      </c>
      <c r="R39" s="25">
        <f t="shared" si="0"/>
      </c>
      <c r="S39" s="25">
        <f t="shared" si="1"/>
      </c>
      <c r="T39" s="25">
        <f>IF(R39="","",IF(R39=5,INDEX('設定'!$A$2:$G$8,MATCH(S39,'設定'!$A$2:$A$8,1),MATCH(U39,'設定'!$A$2:$G$2,1)),IF('設定'!AA77,INDEX('設定'!$A$11:$G$17,MATCH(S39,'設定'!$A$11:$A$17,1),MATCH(U39,'設定'!$A$11:$G$11,1)),"-----")))</f>
      </c>
      <c r="U39" s="26">
        <f t="shared" si="2"/>
      </c>
      <c r="V39" s="24">
        <f t="shared" si="3"/>
      </c>
    </row>
    <row r="40" spans="1:22" ht="18" customHeight="1">
      <c r="A40" s="23">
        <v>29</v>
      </c>
      <c r="B40" s="87"/>
      <c r="C40" s="88"/>
      <c r="D40" s="37"/>
      <c r="E40" s="37"/>
      <c r="F40" s="37"/>
      <c r="G40" s="37"/>
      <c r="H40" s="65"/>
      <c r="I40" s="66">
        <f ca="1">IF(B40="","",IF(H40="","",CHOOSE(MATCH($H40,IF($D40="男",INDIRECT('設定'!Q78),INDIRECT('設定'!R78)),1),0,1,2,3,4,5,6,7,8,9,10)))</f>
      </c>
      <c r="J40" s="65"/>
      <c r="K40" s="66">
        <f ca="1">IF(B40="","",IF(J40="","",CHOOSE(MATCH(J40,IF($D40="男",INDIRECT('設定'!S78),INDIRECT('設定'!T78)),1),0,1,2,3,4,5,6,7,8,9,10)))</f>
      </c>
      <c r="L40" s="65"/>
      <c r="M40" s="66">
        <f ca="1">IF(B40="","",IF(L40="","",CHOOSE(MATCH(L40,IF($D40="男",INDIRECT('設定'!U78),INDIRECT('設定'!V78)),1),0,1,2,3,4,5,6,7,8,9,10)))</f>
      </c>
      <c r="N40" s="65"/>
      <c r="O40" s="66">
        <f ca="1">IF(B40="","",IF(N40="","",CHOOSE(MATCH(N40,IF($D40="男",INDIRECT('設定'!W78),INDIRECT('設定'!X78)),1),0,1,2,3,4,5,6,7,8,9,10)))</f>
      </c>
      <c r="P40" s="65"/>
      <c r="Q40" s="66">
        <f ca="1">IF(B40="","",IF(P40="","",CHOOSE(MATCH(P40,IF($D40="男",INDIRECT('設定'!Y78),INDIRECT('設定'!Z78)),1),0,1,2,3,4,5,6,7,8,9,10)))</f>
      </c>
      <c r="R40" s="25">
        <f t="shared" si="0"/>
      </c>
      <c r="S40" s="25">
        <f t="shared" si="1"/>
      </c>
      <c r="T40" s="25">
        <f>IF(R40="","",IF(R40=5,INDEX('設定'!$A$2:$G$8,MATCH(S40,'設定'!$A$2:$A$8,1),MATCH(U40,'設定'!$A$2:$G$2,1)),IF('設定'!AA78,INDEX('設定'!$A$11:$G$17,MATCH(S40,'設定'!$A$11:$A$17,1),MATCH(U40,'設定'!$A$11:$G$11,1)),"-----")))</f>
      </c>
      <c r="U40" s="26">
        <f t="shared" si="2"/>
      </c>
      <c r="V40" s="24">
        <f t="shared" si="3"/>
      </c>
    </row>
    <row r="41" spans="1:22" ht="18" customHeight="1">
      <c r="A41" s="27">
        <v>30</v>
      </c>
      <c r="B41" s="96"/>
      <c r="C41" s="97"/>
      <c r="D41" s="38"/>
      <c r="E41" s="38"/>
      <c r="F41" s="38"/>
      <c r="G41" s="38"/>
      <c r="H41" s="67"/>
      <c r="I41" s="68">
        <f ca="1">IF(B41="","",IF(H41="","",CHOOSE(MATCH($H41,IF($D41="男",INDIRECT('設定'!Q79),INDIRECT('設定'!R79)),1),0,1,2,3,4,5,6,7,8,9,10)))</f>
      </c>
      <c r="J41" s="67"/>
      <c r="K41" s="68">
        <f ca="1">IF(B41="","",IF(J41="","",CHOOSE(MATCH(J41,IF($D41="男",INDIRECT('設定'!S79),INDIRECT('設定'!T79)),1),0,1,2,3,4,5,6,7,8,9,10)))</f>
      </c>
      <c r="L41" s="67"/>
      <c r="M41" s="68">
        <f ca="1">IF(B41="","",IF(L41="","",CHOOSE(MATCH(L41,IF($D41="男",INDIRECT('設定'!U79),INDIRECT('設定'!V79)),1),0,1,2,3,4,5,6,7,8,9,10)))</f>
      </c>
      <c r="N41" s="67"/>
      <c r="O41" s="68">
        <f ca="1">IF(B41="","",IF(N41="","",CHOOSE(MATCH(N41,IF($D41="男",INDIRECT('設定'!W79),INDIRECT('設定'!X79)),1),0,1,2,3,4,5,6,7,8,9,10)))</f>
      </c>
      <c r="P41" s="67"/>
      <c r="Q41" s="68">
        <f ca="1">IF(B41="","",IF(P41="","",CHOOSE(MATCH(P41,IF($D41="男",INDIRECT('設定'!Y79),INDIRECT('設定'!Z79)),1),0,1,2,3,4,5,6,7,8,9,10)))</f>
      </c>
      <c r="R41" s="29">
        <f t="shared" si="0"/>
      </c>
      <c r="S41" s="29">
        <f t="shared" si="1"/>
      </c>
      <c r="T41" s="29">
        <f>IF(R41="","",IF(R41=5,INDEX('設定'!$A$2:$G$8,MATCH(S41,'設定'!$A$2:$A$8,1),MATCH(U41,'設定'!$A$2:$G$2,1)),IF('設定'!AA79,INDEX('設定'!$A$11:$G$17,MATCH(S41,'設定'!$A$11:$A$17,1),MATCH(U41,'設定'!$A$11:$G$11,1)),"-----")))</f>
      </c>
      <c r="U41" s="30">
        <f t="shared" si="2"/>
      </c>
      <c r="V41" s="28">
        <f t="shared" si="3"/>
      </c>
    </row>
    <row r="42" spans="1:22" ht="18" customHeight="1">
      <c r="A42" s="17">
        <v>31</v>
      </c>
      <c r="B42" s="94"/>
      <c r="C42" s="95"/>
      <c r="D42" s="36"/>
      <c r="E42" s="36"/>
      <c r="F42" s="36"/>
      <c r="G42" s="36"/>
      <c r="H42" s="63"/>
      <c r="I42" s="64">
        <f ca="1">IF(B42="","",IF(H42="","",CHOOSE(MATCH($H42,IF($D42="男",INDIRECT('設定'!Q80),INDIRECT('設定'!R80)),1),0,1,2,3,4,5,6,7,8,9,10)))</f>
      </c>
      <c r="J42" s="63"/>
      <c r="K42" s="64">
        <f ca="1">IF(B42="","",IF(J42="","",CHOOSE(MATCH(J42,IF($D42="男",INDIRECT('設定'!S80),INDIRECT('設定'!T80)),1),0,1,2,3,4,5,6,7,8,9,10)))</f>
      </c>
      <c r="L42" s="63"/>
      <c r="M42" s="64">
        <f ca="1">IF(B42="","",IF(L42="","",CHOOSE(MATCH(L42,IF($D42="男",INDIRECT('設定'!U80),INDIRECT('設定'!V80)),1),0,1,2,3,4,5,6,7,8,9,10)))</f>
      </c>
      <c r="N42" s="63"/>
      <c r="O42" s="64">
        <f ca="1">IF(B42="","",IF(N42="","",CHOOSE(MATCH(N42,IF($D42="男",INDIRECT('設定'!W80),INDIRECT('設定'!X80)),1),0,1,2,3,4,5,6,7,8,9,10)))</f>
      </c>
      <c r="P42" s="63"/>
      <c r="Q42" s="64">
        <f ca="1">IF(B42="","",IF(P42="","",CHOOSE(MATCH(P42,IF($D42="男",INDIRECT('設定'!Y80),INDIRECT('設定'!Z80)),1),0,1,2,3,4,5,6,7,8,9,10)))</f>
      </c>
      <c r="R42" s="20">
        <f t="shared" si="0"/>
      </c>
      <c r="S42" s="20">
        <f t="shared" si="1"/>
      </c>
      <c r="T42" s="20">
        <f>IF(R42="","",IF(R42=5,INDEX('設定'!$A$2:$G$8,MATCH(S42,'設定'!$A$2:$A$8,1),MATCH(U42,'設定'!$A$2:$G$2,1)),IF('設定'!AA80,INDEX('設定'!$A$11:$G$17,MATCH(S42,'設定'!$A$11:$A$17,1),MATCH(U42,'設定'!$A$11:$G$11,1)),"-----")))</f>
      </c>
      <c r="U42" s="21">
        <f t="shared" si="2"/>
      </c>
      <c r="V42" s="22">
        <f t="shared" si="3"/>
      </c>
    </row>
    <row r="43" spans="1:22" ht="18" customHeight="1">
      <c r="A43" s="23">
        <v>32</v>
      </c>
      <c r="B43" s="87"/>
      <c r="C43" s="88"/>
      <c r="D43" s="37"/>
      <c r="E43" s="37"/>
      <c r="F43" s="37"/>
      <c r="G43" s="37"/>
      <c r="H43" s="65"/>
      <c r="I43" s="66">
        <f ca="1">IF(B43="","",IF(H43="","",CHOOSE(MATCH($H43,IF($D43="男",INDIRECT('設定'!Q81),INDIRECT('設定'!R81)),1),0,1,2,3,4,5,6,7,8,9,10)))</f>
      </c>
      <c r="J43" s="65"/>
      <c r="K43" s="66">
        <f ca="1">IF(B43="","",IF(J43="","",CHOOSE(MATCH(J43,IF($D43="男",INDIRECT('設定'!S81),INDIRECT('設定'!T81)),1),0,1,2,3,4,5,6,7,8,9,10)))</f>
      </c>
      <c r="L43" s="65"/>
      <c r="M43" s="66">
        <f ca="1">IF(B43="","",IF(L43="","",CHOOSE(MATCH(L43,IF($D43="男",INDIRECT('設定'!U81),INDIRECT('設定'!V81)),1),0,1,2,3,4,5,6,7,8,9,10)))</f>
      </c>
      <c r="N43" s="65"/>
      <c r="O43" s="66">
        <f ca="1">IF(B43="","",IF(N43="","",CHOOSE(MATCH(N43,IF($D43="男",INDIRECT('設定'!W81),INDIRECT('設定'!X81)),1),0,1,2,3,4,5,6,7,8,9,10)))</f>
      </c>
      <c r="P43" s="65"/>
      <c r="Q43" s="66">
        <f ca="1">IF(B43="","",IF(P43="","",CHOOSE(MATCH(P43,IF($D43="男",INDIRECT('設定'!Y81),INDIRECT('設定'!Z81)),1),0,1,2,3,4,5,6,7,8,9,10)))</f>
      </c>
      <c r="R43" s="25">
        <f t="shared" si="0"/>
      </c>
      <c r="S43" s="25">
        <f t="shared" si="1"/>
      </c>
      <c r="T43" s="25">
        <f>IF(R43="","",IF(R43=5,INDEX('設定'!$A$2:$G$8,MATCH(S43,'設定'!$A$2:$A$8,1),MATCH(U43,'設定'!$A$2:$G$2,1)),IF('設定'!AA81,INDEX('設定'!$A$11:$G$17,MATCH(S43,'設定'!$A$11:$A$17,1),MATCH(U43,'設定'!$A$11:$G$11,1)),"-----")))</f>
      </c>
      <c r="U43" s="26">
        <f t="shared" si="2"/>
      </c>
      <c r="V43" s="24">
        <f t="shared" si="3"/>
      </c>
    </row>
    <row r="44" spans="1:22" ht="18" customHeight="1">
      <c r="A44" s="23">
        <v>33</v>
      </c>
      <c r="B44" s="87"/>
      <c r="C44" s="88"/>
      <c r="D44" s="37"/>
      <c r="E44" s="37"/>
      <c r="F44" s="37"/>
      <c r="G44" s="37"/>
      <c r="H44" s="65"/>
      <c r="I44" s="66">
        <f ca="1">IF(B44="","",IF(H44="","",CHOOSE(MATCH($H44,IF($D44="男",INDIRECT('設定'!Q82),INDIRECT('設定'!R82)),1),0,1,2,3,4,5,6,7,8,9,10)))</f>
      </c>
      <c r="J44" s="65"/>
      <c r="K44" s="66">
        <f ca="1">IF(B44="","",IF(J44="","",CHOOSE(MATCH(J44,IF($D44="男",INDIRECT('設定'!S82),INDIRECT('設定'!T82)),1),0,1,2,3,4,5,6,7,8,9,10)))</f>
      </c>
      <c r="L44" s="65"/>
      <c r="M44" s="66">
        <f ca="1">IF(B44="","",IF(L44="","",CHOOSE(MATCH(L44,IF($D44="男",INDIRECT('設定'!U82),INDIRECT('設定'!V82)),1),0,1,2,3,4,5,6,7,8,9,10)))</f>
      </c>
      <c r="N44" s="65"/>
      <c r="O44" s="66">
        <f ca="1">IF(B44="","",IF(N44="","",CHOOSE(MATCH(N44,IF($D44="男",INDIRECT('設定'!W82),INDIRECT('設定'!X82)),1),0,1,2,3,4,5,6,7,8,9,10)))</f>
      </c>
      <c r="P44" s="65"/>
      <c r="Q44" s="66">
        <f ca="1">IF(B44="","",IF(P44="","",CHOOSE(MATCH(P44,IF($D44="男",INDIRECT('設定'!Y82),INDIRECT('設定'!Z82)),1),0,1,2,3,4,5,6,7,8,9,10)))</f>
      </c>
      <c r="R44" s="25">
        <f aca="true" t="shared" si="4" ref="R44:R75">IF(B44="","",COUNT(H44,J44,L44,N44,P44))</f>
      </c>
      <c r="S44" s="25">
        <f aca="true" t="shared" si="5" ref="S44:S75">IF(B44="","",SUM(I44,K44,M44,O44,Q44))</f>
      </c>
      <c r="T44" s="25">
        <f>IF(R44="","",IF(R44=5,INDEX('設定'!$A$2:$G$8,MATCH(S44,'設定'!$A$2:$A$8,1),MATCH(U44,'設定'!$A$2:$G$2,1)),IF('設定'!AA82,INDEX('設定'!$A$11:$G$17,MATCH(S44,'設定'!$A$11:$A$17,1),MATCH(U44,'設定'!$A$11:$G$11,1)),"-----")))</f>
      </c>
      <c r="U44" s="26">
        <f aca="true" t="shared" si="6" ref="U44:U75">IF(B44="","",MIN(I44,K44,M44,O44,Q44))</f>
      </c>
      <c r="V44" s="24">
        <f aca="true" t="shared" si="7" ref="V44:V75">IF(B44="","",MAX(I44,K44,M44,O44,Q44))</f>
      </c>
    </row>
    <row r="45" spans="1:22" ht="18" customHeight="1">
      <c r="A45" s="23">
        <v>34</v>
      </c>
      <c r="B45" s="87"/>
      <c r="C45" s="88"/>
      <c r="D45" s="37"/>
      <c r="E45" s="37"/>
      <c r="F45" s="37"/>
      <c r="G45" s="37"/>
      <c r="H45" s="65"/>
      <c r="I45" s="66">
        <f ca="1">IF(B45="","",IF(H45="","",CHOOSE(MATCH($H45,IF($D45="男",INDIRECT('設定'!Q83),INDIRECT('設定'!R83)),1),0,1,2,3,4,5,6,7,8,9,10)))</f>
      </c>
      <c r="J45" s="65"/>
      <c r="K45" s="66">
        <f ca="1">IF(B45="","",IF(J45="","",CHOOSE(MATCH(J45,IF($D45="男",INDIRECT('設定'!S83),INDIRECT('設定'!T83)),1),0,1,2,3,4,5,6,7,8,9,10)))</f>
      </c>
      <c r="L45" s="65"/>
      <c r="M45" s="66">
        <f ca="1">IF(B45="","",IF(L45="","",CHOOSE(MATCH(L45,IF($D45="男",INDIRECT('設定'!U83),INDIRECT('設定'!V83)),1),0,1,2,3,4,5,6,7,8,9,10)))</f>
      </c>
      <c r="N45" s="65"/>
      <c r="O45" s="66">
        <f ca="1">IF(B45="","",IF(N45="","",CHOOSE(MATCH(N45,IF($D45="男",INDIRECT('設定'!W83),INDIRECT('設定'!X83)),1),0,1,2,3,4,5,6,7,8,9,10)))</f>
      </c>
      <c r="P45" s="65"/>
      <c r="Q45" s="66">
        <f ca="1">IF(B45="","",IF(P45="","",CHOOSE(MATCH(P45,IF($D45="男",INDIRECT('設定'!Y83),INDIRECT('設定'!Z83)),1),0,1,2,3,4,5,6,7,8,9,10)))</f>
      </c>
      <c r="R45" s="25">
        <f t="shared" si="4"/>
      </c>
      <c r="S45" s="25">
        <f t="shared" si="5"/>
      </c>
      <c r="T45" s="25">
        <f>IF(R45="","",IF(R45=5,INDEX('設定'!$A$2:$G$8,MATCH(S45,'設定'!$A$2:$A$8,1),MATCH(U45,'設定'!$A$2:$G$2,1)),IF('設定'!AA83,INDEX('設定'!$A$11:$G$17,MATCH(S45,'設定'!$A$11:$A$17,1),MATCH(U45,'設定'!$A$11:$G$11,1)),"-----")))</f>
      </c>
      <c r="U45" s="26">
        <f t="shared" si="6"/>
      </c>
      <c r="V45" s="24">
        <f t="shared" si="7"/>
      </c>
    </row>
    <row r="46" spans="1:22" ht="18" customHeight="1">
      <c r="A46" s="27">
        <v>35</v>
      </c>
      <c r="B46" s="96"/>
      <c r="C46" s="97"/>
      <c r="D46" s="38"/>
      <c r="E46" s="38"/>
      <c r="F46" s="38"/>
      <c r="G46" s="38"/>
      <c r="H46" s="67"/>
      <c r="I46" s="68">
        <f ca="1">IF(B46="","",IF(H46="","",CHOOSE(MATCH($H46,IF($D46="男",INDIRECT('設定'!Q84),INDIRECT('設定'!R84)),1),0,1,2,3,4,5,6,7,8,9,10)))</f>
      </c>
      <c r="J46" s="67"/>
      <c r="K46" s="68">
        <f ca="1">IF(B46="","",IF(J46="","",CHOOSE(MATCH(J46,IF($D46="男",INDIRECT('設定'!S84),INDIRECT('設定'!T84)),1),0,1,2,3,4,5,6,7,8,9,10)))</f>
      </c>
      <c r="L46" s="67"/>
      <c r="M46" s="68">
        <f ca="1">IF(B46="","",IF(L46="","",CHOOSE(MATCH(L46,IF($D46="男",INDIRECT('設定'!U84),INDIRECT('設定'!V84)),1),0,1,2,3,4,5,6,7,8,9,10)))</f>
      </c>
      <c r="N46" s="67"/>
      <c r="O46" s="68">
        <f ca="1">IF(B46="","",IF(N46="","",CHOOSE(MATCH(N46,IF($D46="男",INDIRECT('設定'!W84),INDIRECT('設定'!X84)),1),0,1,2,3,4,5,6,7,8,9,10)))</f>
      </c>
      <c r="P46" s="67"/>
      <c r="Q46" s="68">
        <f ca="1">IF(B46="","",IF(P46="","",CHOOSE(MATCH(P46,IF($D46="男",INDIRECT('設定'!Y84),INDIRECT('設定'!Z84)),1),0,1,2,3,4,5,6,7,8,9,10)))</f>
      </c>
      <c r="R46" s="29">
        <f t="shared" si="4"/>
      </c>
      <c r="S46" s="29">
        <f t="shared" si="5"/>
      </c>
      <c r="T46" s="29">
        <f>IF(R46="","",IF(R46=5,INDEX('設定'!$A$2:$G$8,MATCH(S46,'設定'!$A$2:$A$8,1),MATCH(U46,'設定'!$A$2:$G$2,1)),IF('設定'!AA84,INDEX('設定'!$A$11:$G$17,MATCH(S46,'設定'!$A$11:$A$17,1),MATCH(U46,'設定'!$A$11:$G$11,1)),"-----")))</f>
      </c>
      <c r="U46" s="30">
        <f t="shared" si="6"/>
      </c>
      <c r="V46" s="28">
        <f t="shared" si="7"/>
      </c>
    </row>
    <row r="47" spans="1:22" ht="18" customHeight="1">
      <c r="A47" s="17">
        <v>36</v>
      </c>
      <c r="B47" s="94"/>
      <c r="C47" s="95"/>
      <c r="D47" s="36"/>
      <c r="E47" s="36"/>
      <c r="F47" s="36"/>
      <c r="G47" s="36"/>
      <c r="H47" s="63"/>
      <c r="I47" s="64">
        <f ca="1">IF(B47="","",IF(H47="","",CHOOSE(MATCH($H47,IF($D47="男",INDIRECT('設定'!Q85),INDIRECT('設定'!R85)),1),0,1,2,3,4,5,6,7,8,9,10)))</f>
      </c>
      <c r="J47" s="63"/>
      <c r="K47" s="64">
        <f ca="1">IF(B47="","",IF(J47="","",CHOOSE(MATCH(J47,IF($D47="男",INDIRECT('設定'!S85),INDIRECT('設定'!T85)),1),0,1,2,3,4,5,6,7,8,9,10)))</f>
      </c>
      <c r="L47" s="63"/>
      <c r="M47" s="64">
        <f ca="1">IF(B47="","",IF(L47="","",CHOOSE(MATCH(L47,IF($D47="男",INDIRECT('設定'!U85),INDIRECT('設定'!V85)),1),0,1,2,3,4,5,6,7,8,9,10)))</f>
      </c>
      <c r="N47" s="63"/>
      <c r="O47" s="64">
        <f ca="1">IF(B47="","",IF(N47="","",CHOOSE(MATCH(N47,IF($D47="男",INDIRECT('設定'!W85),INDIRECT('設定'!X85)),1),0,1,2,3,4,5,6,7,8,9,10)))</f>
      </c>
      <c r="P47" s="63"/>
      <c r="Q47" s="64">
        <f ca="1">IF(B47="","",IF(P47="","",CHOOSE(MATCH(P47,IF($D47="男",INDIRECT('設定'!Y85),INDIRECT('設定'!Z85)),1),0,1,2,3,4,5,6,7,8,9,10)))</f>
      </c>
      <c r="R47" s="20">
        <f t="shared" si="4"/>
      </c>
      <c r="S47" s="20">
        <f t="shared" si="5"/>
      </c>
      <c r="T47" s="20">
        <f>IF(R47="","",IF(R47=5,INDEX('設定'!$A$2:$G$8,MATCH(S47,'設定'!$A$2:$A$8,1),MATCH(U47,'設定'!$A$2:$G$2,1)),IF('設定'!AA85,INDEX('設定'!$A$11:$G$17,MATCH(S47,'設定'!$A$11:$A$17,1),MATCH(U47,'設定'!$A$11:$G$11,1)),"-----")))</f>
      </c>
      <c r="U47" s="21">
        <f t="shared" si="6"/>
      </c>
      <c r="V47" s="22">
        <f t="shared" si="7"/>
      </c>
    </row>
    <row r="48" spans="1:22" ht="18" customHeight="1">
      <c r="A48" s="23">
        <v>37</v>
      </c>
      <c r="B48" s="87"/>
      <c r="C48" s="88"/>
      <c r="D48" s="37"/>
      <c r="E48" s="37"/>
      <c r="F48" s="37"/>
      <c r="G48" s="37"/>
      <c r="H48" s="65"/>
      <c r="I48" s="66">
        <f ca="1">IF(B48="","",IF(H48="","",CHOOSE(MATCH($H48,IF($D48="男",INDIRECT('設定'!Q86),INDIRECT('設定'!R86)),1),0,1,2,3,4,5,6,7,8,9,10)))</f>
      </c>
      <c r="J48" s="65"/>
      <c r="K48" s="66">
        <f ca="1">IF(B48="","",IF(J48="","",CHOOSE(MATCH(J48,IF($D48="男",INDIRECT('設定'!S86),INDIRECT('設定'!T86)),1),0,1,2,3,4,5,6,7,8,9,10)))</f>
      </c>
      <c r="L48" s="65"/>
      <c r="M48" s="66">
        <f ca="1">IF(B48="","",IF(L48="","",CHOOSE(MATCH(L48,IF($D48="男",INDIRECT('設定'!U86),INDIRECT('設定'!V86)),1),0,1,2,3,4,5,6,7,8,9,10)))</f>
      </c>
      <c r="N48" s="65"/>
      <c r="O48" s="66">
        <f ca="1">IF(B48="","",IF(N48="","",CHOOSE(MATCH(N48,IF($D48="男",INDIRECT('設定'!W86),INDIRECT('設定'!X86)),1),0,1,2,3,4,5,6,7,8,9,10)))</f>
      </c>
      <c r="P48" s="65"/>
      <c r="Q48" s="66">
        <f ca="1">IF(B48="","",IF(P48="","",CHOOSE(MATCH(P48,IF($D48="男",INDIRECT('設定'!Y86),INDIRECT('設定'!Z86)),1),0,1,2,3,4,5,6,7,8,9,10)))</f>
      </c>
      <c r="R48" s="25">
        <f t="shared" si="4"/>
      </c>
      <c r="S48" s="25">
        <f t="shared" si="5"/>
      </c>
      <c r="T48" s="25">
        <f>IF(R48="","",IF(R48=5,INDEX('設定'!$A$2:$G$8,MATCH(S48,'設定'!$A$2:$A$8,1),MATCH(U48,'設定'!$A$2:$G$2,1)),IF('設定'!AA86,INDEX('設定'!$A$11:$G$17,MATCH(S48,'設定'!$A$11:$A$17,1),MATCH(U48,'設定'!$A$11:$G$11,1)),"-----")))</f>
      </c>
      <c r="U48" s="26">
        <f t="shared" si="6"/>
      </c>
      <c r="V48" s="24">
        <f t="shared" si="7"/>
      </c>
    </row>
    <row r="49" spans="1:22" ht="18" customHeight="1">
      <c r="A49" s="23">
        <v>38</v>
      </c>
      <c r="B49" s="87"/>
      <c r="C49" s="88"/>
      <c r="D49" s="37"/>
      <c r="E49" s="37"/>
      <c r="F49" s="37"/>
      <c r="G49" s="37"/>
      <c r="H49" s="65"/>
      <c r="I49" s="66">
        <f ca="1">IF(B49="","",IF(H49="","",CHOOSE(MATCH($H49,IF($D49="男",INDIRECT('設定'!Q87),INDIRECT('設定'!R87)),1),0,1,2,3,4,5,6,7,8,9,10)))</f>
      </c>
      <c r="J49" s="65"/>
      <c r="K49" s="66">
        <f ca="1">IF(B49="","",IF(J49="","",CHOOSE(MATCH(J49,IF($D49="男",INDIRECT('設定'!S87),INDIRECT('設定'!T87)),1),0,1,2,3,4,5,6,7,8,9,10)))</f>
      </c>
      <c r="L49" s="65"/>
      <c r="M49" s="66">
        <f ca="1">IF(B49="","",IF(L49="","",CHOOSE(MATCH(L49,IF($D49="男",INDIRECT('設定'!U87),INDIRECT('設定'!V87)),1),0,1,2,3,4,5,6,7,8,9,10)))</f>
      </c>
      <c r="N49" s="65"/>
      <c r="O49" s="66">
        <f ca="1">IF(B49="","",IF(N49="","",CHOOSE(MATCH(N49,IF($D49="男",INDIRECT('設定'!W87),INDIRECT('設定'!X87)),1),0,1,2,3,4,5,6,7,8,9,10)))</f>
      </c>
      <c r="P49" s="65"/>
      <c r="Q49" s="66">
        <f ca="1">IF(B49="","",IF(P49="","",CHOOSE(MATCH(P49,IF($D49="男",INDIRECT('設定'!Y87),INDIRECT('設定'!Z87)),1),0,1,2,3,4,5,6,7,8,9,10)))</f>
      </c>
      <c r="R49" s="25">
        <f t="shared" si="4"/>
      </c>
      <c r="S49" s="25">
        <f t="shared" si="5"/>
      </c>
      <c r="T49" s="25">
        <f>IF(R49="","",IF(R49=5,INDEX('設定'!$A$2:$G$8,MATCH(S49,'設定'!$A$2:$A$8,1),MATCH(U49,'設定'!$A$2:$G$2,1)),IF('設定'!AA87,INDEX('設定'!$A$11:$G$17,MATCH(S49,'設定'!$A$11:$A$17,1),MATCH(U49,'設定'!$A$11:$G$11,1)),"-----")))</f>
      </c>
      <c r="U49" s="26">
        <f t="shared" si="6"/>
      </c>
      <c r="V49" s="24">
        <f t="shared" si="7"/>
      </c>
    </row>
    <row r="50" spans="1:22" ht="18" customHeight="1">
      <c r="A50" s="23">
        <v>39</v>
      </c>
      <c r="B50" s="87"/>
      <c r="C50" s="88"/>
      <c r="D50" s="37"/>
      <c r="E50" s="37"/>
      <c r="F50" s="37"/>
      <c r="G50" s="37"/>
      <c r="H50" s="65"/>
      <c r="I50" s="66">
        <f ca="1">IF(B50="","",IF(H50="","",CHOOSE(MATCH($H50,IF($D50="男",INDIRECT('設定'!Q88),INDIRECT('設定'!R88)),1),0,1,2,3,4,5,6,7,8,9,10)))</f>
      </c>
      <c r="J50" s="65"/>
      <c r="K50" s="66">
        <f ca="1">IF(B50="","",IF(J50="","",CHOOSE(MATCH(J50,IF($D50="男",INDIRECT('設定'!S88),INDIRECT('設定'!T88)),1),0,1,2,3,4,5,6,7,8,9,10)))</f>
      </c>
      <c r="L50" s="65"/>
      <c r="M50" s="66">
        <f ca="1">IF(B50="","",IF(L50="","",CHOOSE(MATCH(L50,IF($D50="男",INDIRECT('設定'!U88),INDIRECT('設定'!V88)),1),0,1,2,3,4,5,6,7,8,9,10)))</f>
      </c>
      <c r="N50" s="65"/>
      <c r="O50" s="66">
        <f ca="1">IF(B50="","",IF(N50="","",CHOOSE(MATCH(N50,IF($D50="男",INDIRECT('設定'!W88),INDIRECT('設定'!X88)),1),0,1,2,3,4,5,6,7,8,9,10)))</f>
      </c>
      <c r="P50" s="65"/>
      <c r="Q50" s="66">
        <f ca="1">IF(B50="","",IF(P50="","",CHOOSE(MATCH(P50,IF($D50="男",INDIRECT('設定'!Y88),INDIRECT('設定'!Z88)),1),0,1,2,3,4,5,6,7,8,9,10)))</f>
      </c>
      <c r="R50" s="25">
        <f t="shared" si="4"/>
      </c>
      <c r="S50" s="25">
        <f t="shared" si="5"/>
      </c>
      <c r="T50" s="25">
        <f>IF(R50="","",IF(R50=5,INDEX('設定'!$A$2:$G$8,MATCH(S50,'設定'!$A$2:$A$8,1),MATCH(U50,'設定'!$A$2:$G$2,1)),IF('設定'!AA88,INDEX('設定'!$A$11:$G$17,MATCH(S50,'設定'!$A$11:$A$17,1),MATCH(U50,'設定'!$A$11:$G$11,1)),"-----")))</f>
      </c>
      <c r="U50" s="26">
        <f t="shared" si="6"/>
      </c>
      <c r="V50" s="24">
        <f t="shared" si="7"/>
      </c>
    </row>
    <row r="51" spans="1:22" ht="18" customHeight="1" thickBot="1">
      <c r="A51" s="31">
        <v>40</v>
      </c>
      <c r="B51" s="89"/>
      <c r="C51" s="90"/>
      <c r="D51" s="39"/>
      <c r="E51" s="39"/>
      <c r="F51" s="39"/>
      <c r="G51" s="39"/>
      <c r="H51" s="69"/>
      <c r="I51" s="70">
        <f ca="1">IF(B51="","",IF(H51="","",CHOOSE(MATCH($H51,IF($D51="男",INDIRECT('設定'!Q89),INDIRECT('設定'!R89)),1),0,1,2,3,4,5,6,7,8,9,10)))</f>
      </c>
      <c r="J51" s="69"/>
      <c r="K51" s="70">
        <f ca="1">IF(B51="","",IF(J51="","",CHOOSE(MATCH(J51,IF($D51="男",INDIRECT('設定'!S89),INDIRECT('設定'!T89)),1),0,1,2,3,4,5,6,7,8,9,10)))</f>
      </c>
      <c r="L51" s="69"/>
      <c r="M51" s="70">
        <f ca="1">IF(B51="","",IF(L51="","",CHOOSE(MATCH(L51,IF($D51="男",INDIRECT('設定'!U89),INDIRECT('設定'!V89)),1),0,1,2,3,4,5,6,7,8,9,10)))</f>
      </c>
      <c r="N51" s="69"/>
      <c r="O51" s="70">
        <f ca="1">IF(B51="","",IF(N51="","",CHOOSE(MATCH(N51,IF($D51="男",INDIRECT('設定'!W89),INDIRECT('設定'!X89)),1),0,1,2,3,4,5,6,7,8,9,10)))</f>
      </c>
      <c r="P51" s="69"/>
      <c r="Q51" s="70">
        <f ca="1">IF(B51="","",IF(P51="","",CHOOSE(MATCH(P51,IF($D51="男",INDIRECT('設定'!Y89),INDIRECT('設定'!Z89)),1),0,1,2,3,4,5,6,7,8,9,10)))</f>
      </c>
      <c r="R51" s="33">
        <f t="shared" si="4"/>
      </c>
      <c r="S51" s="33">
        <f t="shared" si="5"/>
      </c>
      <c r="T51" s="33">
        <f>IF(R51="","",IF(R51=5,INDEX('設定'!$A$2:$G$8,MATCH(S51,'設定'!$A$2:$A$8,1),MATCH(U51,'設定'!$A$2:$G$2,1)),IF('設定'!AA89,INDEX('設定'!$A$11:$G$17,MATCH(S51,'設定'!$A$11:$A$17,1),MATCH(U51,'設定'!$A$11:$G$11,1)),"-----")))</f>
      </c>
      <c r="U51" s="34">
        <f t="shared" si="6"/>
      </c>
      <c r="V51" s="32">
        <f t="shared" si="7"/>
      </c>
    </row>
    <row r="52" spans="1:22" ht="18" customHeight="1">
      <c r="A52" s="18">
        <v>41</v>
      </c>
      <c r="B52" s="98"/>
      <c r="C52" s="99"/>
      <c r="D52" s="40"/>
      <c r="E52" s="40"/>
      <c r="F52" s="40"/>
      <c r="G52" s="40"/>
      <c r="H52" s="71"/>
      <c r="I52" s="64">
        <f ca="1">IF(B52="","",IF(H52="","",CHOOSE(MATCH($H52,IF($D52="男",INDIRECT('設定'!Q90),INDIRECT('設定'!R90)),1),0,1,2,3,4,5,6,7,8,9,10)))</f>
      </c>
      <c r="J52" s="71"/>
      <c r="K52" s="64">
        <f ca="1">IF(B52="","",IF(J52="","",CHOOSE(MATCH(J52,IF($D52="男",INDIRECT('設定'!S90),INDIRECT('設定'!T90)),1),0,1,2,3,4,5,6,7,8,9,10)))</f>
      </c>
      <c r="L52" s="71"/>
      <c r="M52" s="64">
        <f ca="1">IF(B52="","",IF(L52="","",CHOOSE(MATCH(L52,IF($D52="男",INDIRECT('設定'!U90),INDIRECT('設定'!V90)),1),0,1,2,3,4,5,6,7,8,9,10)))</f>
      </c>
      <c r="N52" s="71"/>
      <c r="O52" s="64">
        <f ca="1">IF(B52="","",IF(N52="","",CHOOSE(MATCH(N52,IF($D52="男",INDIRECT('設定'!W90),INDIRECT('設定'!X90)),1),0,1,2,3,4,5,6,7,8,9,10)))</f>
      </c>
      <c r="P52" s="71"/>
      <c r="Q52" s="64">
        <f ca="1">IF(B52="","",IF(P52="","",CHOOSE(MATCH(P52,IF($D52="男",INDIRECT('設定'!Y90),INDIRECT('設定'!Z90)),1),0,1,2,3,4,5,6,7,8,9,10)))</f>
      </c>
      <c r="R52" s="20">
        <f t="shared" si="4"/>
      </c>
      <c r="S52" s="20">
        <f t="shared" si="5"/>
      </c>
      <c r="T52" s="20">
        <f>IF(R52="","",IF(R52=5,INDEX('設定'!$A$2:$G$8,MATCH(S52,'設定'!$A$2:$A$8,1),MATCH(U52,'設定'!$A$2:$G$2,1)),IF('設定'!AA90,INDEX('設定'!$A$11:$G$17,MATCH(S52,'設定'!$A$11:$A$17,1),MATCH(U52,'設定'!$A$11:$G$11,1)),"-----")))</f>
      </c>
      <c r="U52" s="21">
        <f t="shared" si="6"/>
      </c>
      <c r="V52" s="22">
        <f t="shared" si="7"/>
      </c>
    </row>
    <row r="53" spans="1:22" ht="18" customHeight="1">
      <c r="A53" s="23">
        <v>42</v>
      </c>
      <c r="B53" s="87"/>
      <c r="C53" s="88"/>
      <c r="D53" s="37"/>
      <c r="E53" s="37"/>
      <c r="F53" s="37"/>
      <c r="G53" s="37"/>
      <c r="H53" s="65"/>
      <c r="I53" s="66">
        <f ca="1">IF(B53="","",IF(H53="","",CHOOSE(MATCH($H53,IF($D53="男",INDIRECT('設定'!Q91),INDIRECT('設定'!R91)),1),0,1,2,3,4,5,6,7,8,9,10)))</f>
      </c>
      <c r="J53" s="65"/>
      <c r="K53" s="66">
        <f ca="1">IF(B53="","",IF(J53="","",CHOOSE(MATCH(J53,IF($D53="男",INDIRECT('設定'!S91),INDIRECT('設定'!T91)),1),0,1,2,3,4,5,6,7,8,9,10)))</f>
      </c>
      <c r="L53" s="65"/>
      <c r="M53" s="66">
        <f ca="1">IF(B53="","",IF(L53="","",CHOOSE(MATCH(L53,IF($D53="男",INDIRECT('設定'!U91),INDIRECT('設定'!V91)),1),0,1,2,3,4,5,6,7,8,9,10)))</f>
      </c>
      <c r="N53" s="65"/>
      <c r="O53" s="66">
        <f ca="1">IF(B53="","",IF(N53="","",CHOOSE(MATCH(N53,IF($D53="男",INDIRECT('設定'!W91),INDIRECT('設定'!X91)),1),0,1,2,3,4,5,6,7,8,9,10)))</f>
      </c>
      <c r="P53" s="65"/>
      <c r="Q53" s="66">
        <f ca="1">IF(B53="","",IF(P53="","",CHOOSE(MATCH(P53,IF($D53="男",INDIRECT('設定'!Y91),INDIRECT('設定'!Z91)),1),0,1,2,3,4,5,6,7,8,9,10)))</f>
      </c>
      <c r="R53" s="25">
        <f t="shared" si="4"/>
      </c>
      <c r="S53" s="25">
        <f t="shared" si="5"/>
      </c>
      <c r="T53" s="25">
        <f>IF(R53="","",IF(R53=5,INDEX('設定'!$A$2:$G$8,MATCH(S53,'設定'!$A$2:$A$8,1),MATCH(U53,'設定'!$A$2:$G$2,1)),IF('設定'!AA91,INDEX('設定'!$A$11:$G$17,MATCH(S53,'設定'!$A$11:$A$17,1),MATCH(U53,'設定'!$A$11:$G$11,1)),"-----")))</f>
      </c>
      <c r="U53" s="26">
        <f t="shared" si="6"/>
      </c>
      <c r="V53" s="24">
        <f t="shared" si="7"/>
      </c>
    </row>
    <row r="54" spans="1:22" ht="18" customHeight="1">
      <c r="A54" s="23">
        <v>43</v>
      </c>
      <c r="B54" s="87"/>
      <c r="C54" s="88"/>
      <c r="D54" s="37"/>
      <c r="E54" s="37"/>
      <c r="F54" s="37"/>
      <c r="G54" s="37"/>
      <c r="H54" s="65"/>
      <c r="I54" s="66">
        <f ca="1">IF(B54="","",IF(H54="","",CHOOSE(MATCH($H54,IF($D54="男",INDIRECT('設定'!Q92),INDIRECT('設定'!R92)),1),0,1,2,3,4,5,6,7,8,9,10)))</f>
      </c>
      <c r="J54" s="65"/>
      <c r="K54" s="66">
        <f ca="1">IF(B54="","",IF(J54="","",CHOOSE(MATCH(J54,IF($D54="男",INDIRECT('設定'!S92),INDIRECT('設定'!T92)),1),0,1,2,3,4,5,6,7,8,9,10)))</f>
      </c>
      <c r="L54" s="65"/>
      <c r="M54" s="66">
        <f ca="1">IF(B54="","",IF(L54="","",CHOOSE(MATCH(L54,IF($D54="男",INDIRECT('設定'!U92),INDIRECT('設定'!V92)),1),0,1,2,3,4,5,6,7,8,9,10)))</f>
      </c>
      <c r="N54" s="65"/>
      <c r="O54" s="66">
        <f ca="1">IF(B54="","",IF(N54="","",CHOOSE(MATCH(N54,IF($D54="男",INDIRECT('設定'!W92),INDIRECT('設定'!X92)),1),0,1,2,3,4,5,6,7,8,9,10)))</f>
      </c>
      <c r="P54" s="65"/>
      <c r="Q54" s="66">
        <f ca="1">IF(B54="","",IF(P54="","",CHOOSE(MATCH(P54,IF($D54="男",INDIRECT('設定'!Y92),INDIRECT('設定'!Z92)),1),0,1,2,3,4,5,6,7,8,9,10)))</f>
      </c>
      <c r="R54" s="25">
        <f t="shared" si="4"/>
      </c>
      <c r="S54" s="25">
        <f t="shared" si="5"/>
      </c>
      <c r="T54" s="25">
        <f>IF(R54="","",IF(R54=5,INDEX('設定'!$A$2:$G$8,MATCH(S54,'設定'!$A$2:$A$8,1),MATCH(U54,'設定'!$A$2:$G$2,1)),IF('設定'!AA92,INDEX('設定'!$A$11:$G$17,MATCH(S54,'設定'!$A$11:$A$17,1),MATCH(U54,'設定'!$A$11:$G$11,1)),"-----")))</f>
      </c>
      <c r="U54" s="26">
        <f t="shared" si="6"/>
      </c>
      <c r="V54" s="24">
        <f t="shared" si="7"/>
      </c>
    </row>
    <row r="55" spans="1:22" ht="18" customHeight="1">
      <c r="A55" s="23">
        <v>44</v>
      </c>
      <c r="B55" s="87"/>
      <c r="C55" s="88"/>
      <c r="D55" s="37"/>
      <c r="E55" s="37"/>
      <c r="F55" s="37"/>
      <c r="G55" s="37"/>
      <c r="H55" s="65"/>
      <c r="I55" s="66">
        <f ca="1">IF(B55="","",IF(H55="","",CHOOSE(MATCH($H55,IF($D55="男",INDIRECT('設定'!Q93),INDIRECT('設定'!R93)),1),0,1,2,3,4,5,6,7,8,9,10)))</f>
      </c>
      <c r="J55" s="65"/>
      <c r="K55" s="66">
        <f ca="1">IF(B55="","",IF(J55="","",CHOOSE(MATCH(J55,IF($D55="男",INDIRECT('設定'!S93),INDIRECT('設定'!T93)),1),0,1,2,3,4,5,6,7,8,9,10)))</f>
      </c>
      <c r="L55" s="65"/>
      <c r="M55" s="66">
        <f ca="1">IF(B55="","",IF(L55="","",CHOOSE(MATCH(L55,IF($D55="男",INDIRECT('設定'!U93),INDIRECT('設定'!V93)),1),0,1,2,3,4,5,6,7,8,9,10)))</f>
      </c>
      <c r="N55" s="65"/>
      <c r="O55" s="66">
        <f ca="1">IF(B55="","",IF(N55="","",CHOOSE(MATCH(N55,IF($D55="男",INDIRECT('設定'!W93),INDIRECT('設定'!X93)),1),0,1,2,3,4,5,6,7,8,9,10)))</f>
      </c>
      <c r="P55" s="65"/>
      <c r="Q55" s="66">
        <f ca="1">IF(B55="","",IF(P55="","",CHOOSE(MATCH(P55,IF($D55="男",INDIRECT('設定'!Y93),INDIRECT('設定'!Z93)),1),0,1,2,3,4,5,6,7,8,9,10)))</f>
      </c>
      <c r="R55" s="25">
        <f t="shared" si="4"/>
      </c>
      <c r="S55" s="25">
        <f t="shared" si="5"/>
      </c>
      <c r="T55" s="25">
        <f>IF(R55="","",IF(R55=5,INDEX('設定'!$A$2:$G$8,MATCH(S55,'設定'!$A$2:$A$8,1),MATCH(U55,'設定'!$A$2:$G$2,1)),IF('設定'!AA93,INDEX('設定'!$A$11:$G$17,MATCH(S55,'設定'!$A$11:$A$17,1),MATCH(U55,'設定'!$A$11:$G$11,1)),"-----")))</f>
      </c>
      <c r="U55" s="26">
        <f t="shared" si="6"/>
      </c>
      <c r="V55" s="24">
        <f t="shared" si="7"/>
      </c>
    </row>
    <row r="56" spans="1:22" ht="18" customHeight="1">
      <c r="A56" s="27">
        <v>45</v>
      </c>
      <c r="B56" s="96"/>
      <c r="C56" s="97"/>
      <c r="D56" s="38"/>
      <c r="E56" s="38"/>
      <c r="F56" s="38"/>
      <c r="G56" s="38"/>
      <c r="H56" s="67"/>
      <c r="I56" s="68">
        <f ca="1">IF(B56="","",IF(H56="","",CHOOSE(MATCH($H56,IF($D56="男",INDIRECT('設定'!Q94),INDIRECT('設定'!R94)),1),0,1,2,3,4,5,6,7,8,9,10)))</f>
      </c>
      <c r="J56" s="67"/>
      <c r="K56" s="68">
        <f ca="1">IF(B56="","",IF(J56="","",CHOOSE(MATCH(J56,IF($D56="男",INDIRECT('設定'!S94),INDIRECT('設定'!T94)),1),0,1,2,3,4,5,6,7,8,9,10)))</f>
      </c>
      <c r="L56" s="67"/>
      <c r="M56" s="68">
        <f ca="1">IF(B56="","",IF(L56="","",CHOOSE(MATCH(L56,IF($D56="男",INDIRECT('設定'!U94),INDIRECT('設定'!V94)),1),0,1,2,3,4,5,6,7,8,9,10)))</f>
      </c>
      <c r="N56" s="67"/>
      <c r="O56" s="68">
        <f ca="1">IF(B56="","",IF(N56="","",CHOOSE(MATCH(N56,IF($D56="男",INDIRECT('設定'!W94),INDIRECT('設定'!X94)),1),0,1,2,3,4,5,6,7,8,9,10)))</f>
      </c>
      <c r="P56" s="67"/>
      <c r="Q56" s="68">
        <f ca="1">IF(B56="","",IF(P56="","",CHOOSE(MATCH(P56,IF($D56="男",INDIRECT('設定'!Y94),INDIRECT('設定'!Z94)),1),0,1,2,3,4,5,6,7,8,9,10)))</f>
      </c>
      <c r="R56" s="29">
        <f t="shared" si="4"/>
      </c>
      <c r="S56" s="29">
        <f t="shared" si="5"/>
      </c>
      <c r="T56" s="29">
        <f>IF(R56="","",IF(R56=5,INDEX('設定'!$A$2:$G$8,MATCH(S56,'設定'!$A$2:$A$8,1),MATCH(U56,'設定'!$A$2:$G$2,1)),IF('設定'!AA94,INDEX('設定'!$A$11:$G$17,MATCH(S56,'設定'!$A$11:$A$17,1),MATCH(U56,'設定'!$A$11:$G$11,1)),"-----")))</f>
      </c>
      <c r="U56" s="30">
        <f t="shared" si="6"/>
      </c>
      <c r="V56" s="28">
        <f t="shared" si="7"/>
      </c>
    </row>
    <row r="57" spans="1:22" ht="18" customHeight="1">
      <c r="A57" s="17">
        <v>46</v>
      </c>
      <c r="B57" s="94"/>
      <c r="C57" s="95"/>
      <c r="D57" s="36"/>
      <c r="E57" s="36"/>
      <c r="F57" s="36"/>
      <c r="G57" s="36"/>
      <c r="H57" s="63"/>
      <c r="I57" s="64">
        <f ca="1">IF(B57="","",IF(H57="","",CHOOSE(MATCH($H57,IF($D57="男",INDIRECT('設定'!Q95),INDIRECT('設定'!R95)),1),0,1,2,3,4,5,6,7,8,9,10)))</f>
      </c>
      <c r="J57" s="63"/>
      <c r="K57" s="64">
        <f ca="1">IF(B57="","",IF(J57="","",CHOOSE(MATCH(J57,IF($D57="男",INDIRECT('設定'!S95),INDIRECT('設定'!T95)),1),0,1,2,3,4,5,6,7,8,9,10)))</f>
      </c>
      <c r="L57" s="63"/>
      <c r="M57" s="64">
        <f ca="1">IF(B57="","",IF(L57="","",CHOOSE(MATCH(L57,IF($D57="男",INDIRECT('設定'!U95),INDIRECT('設定'!V95)),1),0,1,2,3,4,5,6,7,8,9,10)))</f>
      </c>
      <c r="N57" s="63"/>
      <c r="O57" s="64">
        <f ca="1">IF(B57="","",IF(N57="","",CHOOSE(MATCH(N57,IF($D57="男",INDIRECT('設定'!W95),INDIRECT('設定'!X95)),1),0,1,2,3,4,5,6,7,8,9,10)))</f>
      </c>
      <c r="P57" s="63"/>
      <c r="Q57" s="64">
        <f ca="1">IF(B57="","",IF(P57="","",CHOOSE(MATCH(P57,IF($D57="男",INDIRECT('設定'!Y95),INDIRECT('設定'!Z95)),1),0,1,2,3,4,5,6,7,8,9,10)))</f>
      </c>
      <c r="R57" s="20">
        <f t="shared" si="4"/>
      </c>
      <c r="S57" s="20">
        <f t="shared" si="5"/>
      </c>
      <c r="T57" s="20">
        <f>IF(R57="","",IF(R57=5,INDEX('設定'!$A$2:$G$8,MATCH(S57,'設定'!$A$2:$A$8,1),MATCH(U57,'設定'!$A$2:$G$2,1)),IF('設定'!AA95,INDEX('設定'!$A$11:$G$17,MATCH(S57,'設定'!$A$11:$A$17,1),MATCH(U57,'設定'!$A$11:$G$11,1)),"-----")))</f>
      </c>
      <c r="U57" s="21">
        <f t="shared" si="6"/>
      </c>
      <c r="V57" s="22">
        <f t="shared" si="7"/>
      </c>
    </row>
    <row r="58" spans="1:22" ht="18" customHeight="1">
      <c r="A58" s="23">
        <v>47</v>
      </c>
      <c r="B58" s="87"/>
      <c r="C58" s="88"/>
      <c r="D58" s="37"/>
      <c r="E58" s="37"/>
      <c r="F58" s="37"/>
      <c r="G58" s="37"/>
      <c r="H58" s="65"/>
      <c r="I58" s="66">
        <f ca="1">IF(B58="","",IF(H58="","",CHOOSE(MATCH($H58,IF($D58="男",INDIRECT('設定'!Q96),INDIRECT('設定'!R96)),1),0,1,2,3,4,5,6,7,8,9,10)))</f>
      </c>
      <c r="J58" s="65"/>
      <c r="K58" s="66">
        <f ca="1">IF(B58="","",IF(J58="","",CHOOSE(MATCH(J58,IF($D58="男",INDIRECT('設定'!S96),INDIRECT('設定'!T96)),1),0,1,2,3,4,5,6,7,8,9,10)))</f>
      </c>
      <c r="L58" s="65"/>
      <c r="M58" s="66">
        <f ca="1">IF(B58="","",IF(L58="","",CHOOSE(MATCH(L58,IF($D58="男",INDIRECT('設定'!U96),INDIRECT('設定'!V96)),1),0,1,2,3,4,5,6,7,8,9,10)))</f>
      </c>
      <c r="N58" s="65"/>
      <c r="O58" s="66">
        <f ca="1">IF(B58="","",IF(N58="","",CHOOSE(MATCH(N58,IF($D58="男",INDIRECT('設定'!W96),INDIRECT('設定'!X96)),1),0,1,2,3,4,5,6,7,8,9,10)))</f>
      </c>
      <c r="P58" s="65"/>
      <c r="Q58" s="66">
        <f ca="1">IF(B58="","",IF(P58="","",CHOOSE(MATCH(P58,IF($D58="男",INDIRECT('設定'!Y96),INDIRECT('設定'!Z96)),1),0,1,2,3,4,5,6,7,8,9,10)))</f>
      </c>
      <c r="R58" s="25">
        <f t="shared" si="4"/>
      </c>
      <c r="S58" s="25">
        <f t="shared" si="5"/>
      </c>
      <c r="T58" s="25">
        <f>IF(R58="","",IF(R58=5,INDEX('設定'!$A$2:$G$8,MATCH(S58,'設定'!$A$2:$A$8,1),MATCH(U58,'設定'!$A$2:$G$2,1)),IF('設定'!AA96,INDEX('設定'!$A$11:$G$17,MATCH(S58,'設定'!$A$11:$A$17,1),MATCH(U58,'設定'!$A$11:$G$11,1)),"-----")))</f>
      </c>
      <c r="U58" s="26">
        <f t="shared" si="6"/>
      </c>
      <c r="V58" s="24">
        <f t="shared" si="7"/>
      </c>
    </row>
    <row r="59" spans="1:22" ht="18" customHeight="1">
      <c r="A59" s="23">
        <v>48</v>
      </c>
      <c r="B59" s="87"/>
      <c r="C59" s="88"/>
      <c r="D59" s="37"/>
      <c r="E59" s="37"/>
      <c r="F59" s="37"/>
      <c r="G59" s="37"/>
      <c r="H59" s="65"/>
      <c r="I59" s="66">
        <f ca="1">IF(B59="","",IF(H59="","",CHOOSE(MATCH($H59,IF($D59="男",INDIRECT('設定'!Q97),INDIRECT('設定'!R97)),1),0,1,2,3,4,5,6,7,8,9,10)))</f>
      </c>
      <c r="J59" s="65"/>
      <c r="K59" s="66">
        <f ca="1">IF(B59="","",IF(J59="","",CHOOSE(MATCH(J59,IF($D59="男",INDIRECT('設定'!S97),INDIRECT('設定'!T97)),1),0,1,2,3,4,5,6,7,8,9,10)))</f>
      </c>
      <c r="L59" s="65"/>
      <c r="M59" s="66">
        <f ca="1">IF(B59="","",IF(L59="","",CHOOSE(MATCH(L59,IF($D59="男",INDIRECT('設定'!U97),INDIRECT('設定'!V97)),1),0,1,2,3,4,5,6,7,8,9,10)))</f>
      </c>
      <c r="N59" s="65"/>
      <c r="O59" s="66">
        <f ca="1">IF(B59="","",IF(N59="","",CHOOSE(MATCH(N59,IF($D59="男",INDIRECT('設定'!W97),INDIRECT('設定'!X97)),1),0,1,2,3,4,5,6,7,8,9,10)))</f>
      </c>
      <c r="P59" s="65"/>
      <c r="Q59" s="66">
        <f ca="1">IF(B59="","",IF(P59="","",CHOOSE(MATCH(P59,IF($D59="男",INDIRECT('設定'!Y97),INDIRECT('設定'!Z97)),1),0,1,2,3,4,5,6,7,8,9,10)))</f>
      </c>
      <c r="R59" s="25">
        <f t="shared" si="4"/>
      </c>
      <c r="S59" s="25">
        <f t="shared" si="5"/>
      </c>
      <c r="T59" s="25">
        <f>IF(R59="","",IF(R59=5,INDEX('設定'!$A$2:$G$8,MATCH(S59,'設定'!$A$2:$A$8,1),MATCH(U59,'設定'!$A$2:$G$2,1)),IF('設定'!AA97,INDEX('設定'!$A$11:$G$17,MATCH(S59,'設定'!$A$11:$A$17,1),MATCH(U59,'設定'!$A$11:$G$11,1)),"-----")))</f>
      </c>
      <c r="U59" s="26">
        <f t="shared" si="6"/>
      </c>
      <c r="V59" s="24">
        <f t="shared" si="7"/>
      </c>
    </row>
    <row r="60" spans="1:22" ht="18" customHeight="1">
      <c r="A60" s="23">
        <v>49</v>
      </c>
      <c r="B60" s="87"/>
      <c r="C60" s="88"/>
      <c r="D60" s="37"/>
      <c r="E60" s="37"/>
      <c r="F60" s="37"/>
      <c r="G60" s="37"/>
      <c r="H60" s="65"/>
      <c r="I60" s="66">
        <f ca="1">IF(B60="","",IF(H60="","",CHOOSE(MATCH($H60,IF($D60="男",INDIRECT('設定'!Q98),INDIRECT('設定'!R98)),1),0,1,2,3,4,5,6,7,8,9,10)))</f>
      </c>
      <c r="J60" s="65"/>
      <c r="K60" s="66">
        <f ca="1">IF(B60="","",IF(J60="","",CHOOSE(MATCH(J60,IF($D60="男",INDIRECT('設定'!S98),INDIRECT('設定'!T98)),1),0,1,2,3,4,5,6,7,8,9,10)))</f>
      </c>
      <c r="L60" s="65"/>
      <c r="M60" s="66">
        <f ca="1">IF(B60="","",IF(L60="","",CHOOSE(MATCH(L60,IF($D60="男",INDIRECT('設定'!U98),INDIRECT('設定'!V98)),1),0,1,2,3,4,5,6,7,8,9,10)))</f>
      </c>
      <c r="N60" s="65"/>
      <c r="O60" s="66">
        <f ca="1">IF(B60="","",IF(N60="","",CHOOSE(MATCH(N60,IF($D60="男",INDIRECT('設定'!W98),INDIRECT('設定'!X98)),1),0,1,2,3,4,5,6,7,8,9,10)))</f>
      </c>
      <c r="P60" s="65"/>
      <c r="Q60" s="66">
        <f ca="1">IF(B60="","",IF(P60="","",CHOOSE(MATCH(P60,IF($D60="男",INDIRECT('設定'!Y98),INDIRECT('設定'!Z98)),1),0,1,2,3,4,5,6,7,8,9,10)))</f>
      </c>
      <c r="R60" s="25">
        <f t="shared" si="4"/>
      </c>
      <c r="S60" s="25">
        <f t="shared" si="5"/>
      </c>
      <c r="T60" s="25">
        <f>IF(R60="","",IF(R60=5,INDEX('設定'!$A$2:$G$8,MATCH(S60,'設定'!$A$2:$A$8,1),MATCH(U60,'設定'!$A$2:$G$2,1)),IF('設定'!AA98,INDEX('設定'!$A$11:$G$17,MATCH(S60,'設定'!$A$11:$A$17,1),MATCH(U60,'設定'!$A$11:$G$11,1)),"-----")))</f>
      </c>
      <c r="U60" s="26">
        <f t="shared" si="6"/>
      </c>
      <c r="V60" s="24">
        <f t="shared" si="7"/>
      </c>
    </row>
    <row r="61" spans="1:22" ht="18" customHeight="1">
      <c r="A61" s="27">
        <v>50</v>
      </c>
      <c r="B61" s="96"/>
      <c r="C61" s="97"/>
      <c r="D61" s="38"/>
      <c r="E61" s="38"/>
      <c r="F61" s="38"/>
      <c r="G61" s="38"/>
      <c r="H61" s="67"/>
      <c r="I61" s="68">
        <f ca="1">IF(B61="","",IF(H61="","",CHOOSE(MATCH($H61,IF($D61="男",INDIRECT('設定'!Q99),INDIRECT('設定'!R99)),1),0,1,2,3,4,5,6,7,8,9,10)))</f>
      </c>
      <c r="J61" s="67"/>
      <c r="K61" s="68">
        <f ca="1">IF(B61="","",IF(J61="","",CHOOSE(MATCH(J61,IF($D61="男",INDIRECT('設定'!S99),INDIRECT('設定'!T99)),1),0,1,2,3,4,5,6,7,8,9,10)))</f>
      </c>
      <c r="L61" s="67"/>
      <c r="M61" s="68">
        <f ca="1">IF(B61="","",IF(L61="","",CHOOSE(MATCH(L61,IF($D61="男",INDIRECT('設定'!U99),INDIRECT('設定'!V99)),1),0,1,2,3,4,5,6,7,8,9,10)))</f>
      </c>
      <c r="N61" s="67"/>
      <c r="O61" s="68">
        <f ca="1">IF(B61="","",IF(N61="","",CHOOSE(MATCH(N61,IF($D61="男",INDIRECT('設定'!W99),INDIRECT('設定'!X99)),1),0,1,2,3,4,5,6,7,8,9,10)))</f>
      </c>
      <c r="P61" s="67"/>
      <c r="Q61" s="68">
        <f ca="1">IF(B61="","",IF(P61="","",CHOOSE(MATCH(P61,IF($D61="男",INDIRECT('設定'!Y99),INDIRECT('設定'!Z99)),1),0,1,2,3,4,5,6,7,8,9,10)))</f>
      </c>
      <c r="R61" s="29">
        <f t="shared" si="4"/>
      </c>
      <c r="S61" s="29">
        <f t="shared" si="5"/>
      </c>
      <c r="T61" s="29">
        <f>IF(R61="","",IF(R61=5,INDEX('設定'!$A$2:$G$8,MATCH(S61,'設定'!$A$2:$A$8,1),MATCH(U61,'設定'!$A$2:$G$2,1)),IF('設定'!AA99,INDEX('設定'!$A$11:$G$17,MATCH(S61,'設定'!$A$11:$A$17,1),MATCH(U61,'設定'!$A$11:$G$11,1)),"-----")))</f>
      </c>
      <c r="U61" s="30">
        <f t="shared" si="6"/>
      </c>
      <c r="V61" s="28">
        <f t="shared" si="7"/>
      </c>
    </row>
    <row r="62" spans="1:22" ht="18" customHeight="1">
      <c r="A62" s="17">
        <v>51</v>
      </c>
      <c r="B62" s="94"/>
      <c r="C62" s="95"/>
      <c r="D62" s="36"/>
      <c r="E62" s="36"/>
      <c r="F62" s="36"/>
      <c r="G62" s="36"/>
      <c r="H62" s="63"/>
      <c r="I62" s="64">
        <f ca="1">IF(B62="","",IF(H62="","",CHOOSE(MATCH($H62,IF($D62="男",INDIRECT('設定'!Q100),INDIRECT('設定'!R100)),1),0,1,2,3,4,5,6,7,8,9,10)))</f>
      </c>
      <c r="J62" s="63"/>
      <c r="K62" s="64">
        <f ca="1">IF(B62="","",IF(J62="","",CHOOSE(MATCH(J62,IF($D62="男",INDIRECT('設定'!S100),INDIRECT('設定'!T100)),1),0,1,2,3,4,5,6,7,8,9,10)))</f>
      </c>
      <c r="L62" s="63"/>
      <c r="M62" s="64">
        <f ca="1">IF(B62="","",IF(L62="","",CHOOSE(MATCH(L62,IF($D62="男",INDIRECT('設定'!U100),INDIRECT('設定'!V100)),1),0,1,2,3,4,5,6,7,8,9,10)))</f>
      </c>
      <c r="N62" s="63"/>
      <c r="O62" s="64">
        <f ca="1">IF(B62="","",IF(N62="","",CHOOSE(MATCH(N62,IF($D62="男",INDIRECT('設定'!W100),INDIRECT('設定'!X100)),1),0,1,2,3,4,5,6,7,8,9,10)))</f>
      </c>
      <c r="P62" s="63"/>
      <c r="Q62" s="64">
        <f ca="1">IF(B62="","",IF(P62="","",CHOOSE(MATCH(P62,IF($D62="男",INDIRECT('設定'!Y100),INDIRECT('設定'!Z100)),1),0,1,2,3,4,5,6,7,8,9,10)))</f>
      </c>
      <c r="R62" s="20">
        <f t="shared" si="4"/>
      </c>
      <c r="S62" s="20">
        <f t="shared" si="5"/>
      </c>
      <c r="T62" s="20">
        <f>IF(R62="","",IF(R62=5,INDEX('設定'!$A$2:$G$8,MATCH(S62,'設定'!$A$2:$A$8,1),MATCH(U62,'設定'!$A$2:$G$2,1)),IF('設定'!AA100,INDEX('設定'!$A$11:$G$17,MATCH(S62,'設定'!$A$11:$A$17,1),MATCH(U62,'設定'!$A$11:$G$11,1)),"-----")))</f>
      </c>
      <c r="U62" s="21">
        <f t="shared" si="6"/>
      </c>
      <c r="V62" s="22">
        <f t="shared" si="7"/>
      </c>
    </row>
    <row r="63" spans="1:22" ht="18" customHeight="1">
      <c r="A63" s="23">
        <v>52</v>
      </c>
      <c r="B63" s="87"/>
      <c r="C63" s="88"/>
      <c r="D63" s="37"/>
      <c r="E63" s="37"/>
      <c r="F63" s="37"/>
      <c r="G63" s="37"/>
      <c r="H63" s="65"/>
      <c r="I63" s="66">
        <f ca="1">IF(B63="","",IF(H63="","",CHOOSE(MATCH($H63,IF($D63="男",INDIRECT('設定'!Q101),INDIRECT('設定'!R101)),1),0,1,2,3,4,5,6,7,8,9,10)))</f>
      </c>
      <c r="J63" s="65"/>
      <c r="K63" s="66">
        <f ca="1">IF(B63="","",IF(J63="","",CHOOSE(MATCH(J63,IF($D63="男",INDIRECT('設定'!S101),INDIRECT('設定'!T101)),1),0,1,2,3,4,5,6,7,8,9,10)))</f>
      </c>
      <c r="L63" s="65"/>
      <c r="M63" s="66">
        <f ca="1">IF(B63="","",IF(L63="","",CHOOSE(MATCH(L63,IF($D63="男",INDIRECT('設定'!U101),INDIRECT('設定'!V101)),1),0,1,2,3,4,5,6,7,8,9,10)))</f>
      </c>
      <c r="N63" s="65"/>
      <c r="O63" s="66">
        <f ca="1">IF(B63="","",IF(N63="","",CHOOSE(MATCH(N63,IF($D63="男",INDIRECT('設定'!W101),INDIRECT('設定'!X101)),1),0,1,2,3,4,5,6,7,8,9,10)))</f>
      </c>
      <c r="P63" s="65"/>
      <c r="Q63" s="66">
        <f ca="1">IF(B63="","",IF(P63="","",CHOOSE(MATCH(P63,IF($D63="男",INDIRECT('設定'!Y101),INDIRECT('設定'!Z101)),1),0,1,2,3,4,5,6,7,8,9,10)))</f>
      </c>
      <c r="R63" s="25">
        <f t="shared" si="4"/>
      </c>
      <c r="S63" s="25">
        <f t="shared" si="5"/>
      </c>
      <c r="T63" s="25">
        <f>IF(R63="","",IF(R63=5,INDEX('設定'!$A$2:$G$8,MATCH(S63,'設定'!$A$2:$A$8,1),MATCH(U63,'設定'!$A$2:$G$2,1)),IF('設定'!AA101,INDEX('設定'!$A$11:$G$17,MATCH(S63,'設定'!$A$11:$A$17,1),MATCH(U63,'設定'!$A$11:$G$11,1)),"-----")))</f>
      </c>
      <c r="U63" s="26">
        <f t="shared" si="6"/>
      </c>
      <c r="V63" s="24">
        <f t="shared" si="7"/>
      </c>
    </row>
    <row r="64" spans="1:22" ht="18" customHeight="1">
      <c r="A64" s="23">
        <v>53</v>
      </c>
      <c r="B64" s="87"/>
      <c r="C64" s="88"/>
      <c r="D64" s="37"/>
      <c r="E64" s="37"/>
      <c r="F64" s="37"/>
      <c r="G64" s="37"/>
      <c r="H64" s="65"/>
      <c r="I64" s="66">
        <f ca="1">IF(B64="","",IF(H64="","",CHOOSE(MATCH($H64,IF($D64="男",INDIRECT('設定'!Q102),INDIRECT('設定'!R102)),1),0,1,2,3,4,5,6,7,8,9,10)))</f>
      </c>
      <c r="J64" s="65"/>
      <c r="K64" s="66">
        <f ca="1">IF(B64="","",IF(J64="","",CHOOSE(MATCH(J64,IF($D64="男",INDIRECT('設定'!S102),INDIRECT('設定'!T102)),1),0,1,2,3,4,5,6,7,8,9,10)))</f>
      </c>
      <c r="L64" s="65"/>
      <c r="M64" s="66">
        <f ca="1">IF(B64="","",IF(L64="","",CHOOSE(MATCH(L64,IF($D64="男",INDIRECT('設定'!U102),INDIRECT('設定'!V102)),1),0,1,2,3,4,5,6,7,8,9,10)))</f>
      </c>
      <c r="N64" s="65"/>
      <c r="O64" s="66">
        <f ca="1">IF(B64="","",IF(N64="","",CHOOSE(MATCH(N64,IF($D64="男",INDIRECT('設定'!W102),INDIRECT('設定'!X102)),1),0,1,2,3,4,5,6,7,8,9,10)))</f>
      </c>
      <c r="P64" s="65"/>
      <c r="Q64" s="66">
        <f ca="1">IF(B64="","",IF(P64="","",CHOOSE(MATCH(P64,IF($D64="男",INDIRECT('設定'!Y102),INDIRECT('設定'!Z102)),1),0,1,2,3,4,5,6,7,8,9,10)))</f>
      </c>
      <c r="R64" s="25">
        <f t="shared" si="4"/>
      </c>
      <c r="S64" s="25">
        <f t="shared" si="5"/>
      </c>
      <c r="T64" s="25">
        <f>IF(R64="","",IF(R64=5,INDEX('設定'!$A$2:$G$8,MATCH(S64,'設定'!$A$2:$A$8,1),MATCH(U64,'設定'!$A$2:$G$2,1)),IF('設定'!AA102,INDEX('設定'!$A$11:$G$17,MATCH(S64,'設定'!$A$11:$A$17,1),MATCH(U64,'設定'!$A$11:$G$11,1)),"-----")))</f>
      </c>
      <c r="U64" s="26">
        <f t="shared" si="6"/>
      </c>
      <c r="V64" s="24">
        <f t="shared" si="7"/>
      </c>
    </row>
    <row r="65" spans="1:22" ht="18" customHeight="1">
      <c r="A65" s="23">
        <v>54</v>
      </c>
      <c r="B65" s="87"/>
      <c r="C65" s="88"/>
      <c r="D65" s="37"/>
      <c r="E65" s="37"/>
      <c r="F65" s="37"/>
      <c r="G65" s="37"/>
      <c r="H65" s="65"/>
      <c r="I65" s="66">
        <f ca="1">IF(B65="","",IF(H65="","",CHOOSE(MATCH($H65,IF($D65="男",INDIRECT('設定'!Q103),INDIRECT('設定'!R103)),1),0,1,2,3,4,5,6,7,8,9,10)))</f>
      </c>
      <c r="J65" s="65"/>
      <c r="K65" s="66">
        <f ca="1">IF(B65="","",IF(J65="","",CHOOSE(MATCH(J65,IF($D65="男",INDIRECT('設定'!S103),INDIRECT('設定'!T103)),1),0,1,2,3,4,5,6,7,8,9,10)))</f>
      </c>
      <c r="L65" s="65"/>
      <c r="M65" s="66">
        <f ca="1">IF(B65="","",IF(L65="","",CHOOSE(MATCH(L65,IF($D65="男",INDIRECT('設定'!U103),INDIRECT('設定'!V103)),1),0,1,2,3,4,5,6,7,8,9,10)))</f>
      </c>
      <c r="N65" s="65"/>
      <c r="O65" s="66">
        <f ca="1">IF(B65="","",IF(N65="","",CHOOSE(MATCH(N65,IF($D65="男",INDIRECT('設定'!W103),INDIRECT('設定'!X103)),1),0,1,2,3,4,5,6,7,8,9,10)))</f>
      </c>
      <c r="P65" s="65"/>
      <c r="Q65" s="66">
        <f ca="1">IF(B65="","",IF(P65="","",CHOOSE(MATCH(P65,IF($D65="男",INDIRECT('設定'!Y103),INDIRECT('設定'!Z103)),1),0,1,2,3,4,5,6,7,8,9,10)))</f>
      </c>
      <c r="R65" s="25">
        <f t="shared" si="4"/>
      </c>
      <c r="S65" s="25">
        <f t="shared" si="5"/>
      </c>
      <c r="T65" s="25">
        <f>IF(R65="","",IF(R65=5,INDEX('設定'!$A$2:$G$8,MATCH(S65,'設定'!$A$2:$A$8,1),MATCH(U65,'設定'!$A$2:$G$2,1)),IF('設定'!AA103,INDEX('設定'!$A$11:$G$17,MATCH(S65,'設定'!$A$11:$A$17,1),MATCH(U65,'設定'!$A$11:$G$11,1)),"-----")))</f>
      </c>
      <c r="U65" s="26">
        <f t="shared" si="6"/>
      </c>
      <c r="V65" s="24">
        <f t="shared" si="7"/>
      </c>
    </row>
    <row r="66" spans="1:22" ht="18" customHeight="1">
      <c r="A66" s="27">
        <v>55</v>
      </c>
      <c r="B66" s="96"/>
      <c r="C66" s="97"/>
      <c r="D66" s="38"/>
      <c r="E66" s="38"/>
      <c r="F66" s="38"/>
      <c r="G66" s="38"/>
      <c r="H66" s="67"/>
      <c r="I66" s="68">
        <f ca="1">IF(B66="","",IF(H66="","",CHOOSE(MATCH($H66,IF($D66="男",INDIRECT('設定'!Q104),INDIRECT('設定'!R104)),1),0,1,2,3,4,5,6,7,8,9,10)))</f>
      </c>
      <c r="J66" s="67"/>
      <c r="K66" s="68">
        <f ca="1">IF(B66="","",IF(J66="","",CHOOSE(MATCH(J66,IF($D66="男",INDIRECT('設定'!S104),INDIRECT('設定'!T104)),1),0,1,2,3,4,5,6,7,8,9,10)))</f>
      </c>
      <c r="L66" s="67"/>
      <c r="M66" s="68">
        <f ca="1">IF(B66="","",IF(L66="","",CHOOSE(MATCH(L66,IF($D66="男",INDIRECT('設定'!U104),INDIRECT('設定'!V104)),1),0,1,2,3,4,5,6,7,8,9,10)))</f>
      </c>
      <c r="N66" s="67"/>
      <c r="O66" s="68">
        <f ca="1">IF(B66="","",IF(N66="","",CHOOSE(MATCH(N66,IF($D66="男",INDIRECT('設定'!W104),INDIRECT('設定'!X104)),1),0,1,2,3,4,5,6,7,8,9,10)))</f>
      </c>
      <c r="P66" s="67"/>
      <c r="Q66" s="68">
        <f ca="1">IF(B66="","",IF(P66="","",CHOOSE(MATCH(P66,IF($D66="男",INDIRECT('設定'!Y104),INDIRECT('設定'!Z104)),1),0,1,2,3,4,5,6,7,8,9,10)))</f>
      </c>
      <c r="R66" s="29">
        <f t="shared" si="4"/>
      </c>
      <c r="S66" s="29">
        <f t="shared" si="5"/>
      </c>
      <c r="T66" s="29">
        <f>IF(R66="","",IF(R66=5,INDEX('設定'!$A$2:$G$8,MATCH(S66,'設定'!$A$2:$A$8,1),MATCH(U66,'設定'!$A$2:$G$2,1)),IF('設定'!AA104,INDEX('設定'!$A$11:$G$17,MATCH(S66,'設定'!$A$11:$A$17,1),MATCH(U66,'設定'!$A$11:$G$11,1)),"-----")))</f>
      </c>
      <c r="U66" s="30">
        <f t="shared" si="6"/>
      </c>
      <c r="V66" s="28">
        <f t="shared" si="7"/>
      </c>
    </row>
    <row r="67" spans="1:22" ht="18" customHeight="1">
      <c r="A67" s="17">
        <v>56</v>
      </c>
      <c r="B67" s="94"/>
      <c r="C67" s="95"/>
      <c r="D67" s="36"/>
      <c r="E67" s="36"/>
      <c r="F67" s="36"/>
      <c r="G67" s="36"/>
      <c r="H67" s="63"/>
      <c r="I67" s="64">
        <f ca="1">IF(B67="","",IF(H67="","",CHOOSE(MATCH($H67,IF($D67="男",INDIRECT('設定'!Q105),INDIRECT('設定'!R105)),1),0,1,2,3,4,5,6,7,8,9,10)))</f>
      </c>
      <c r="J67" s="63"/>
      <c r="K67" s="64">
        <f ca="1">IF(B67="","",IF(J67="","",CHOOSE(MATCH(J67,IF($D67="男",INDIRECT('設定'!S105),INDIRECT('設定'!T105)),1),0,1,2,3,4,5,6,7,8,9,10)))</f>
      </c>
      <c r="L67" s="63"/>
      <c r="M67" s="64">
        <f ca="1">IF(B67="","",IF(L67="","",CHOOSE(MATCH(L67,IF($D67="男",INDIRECT('設定'!U105),INDIRECT('設定'!V105)),1),0,1,2,3,4,5,6,7,8,9,10)))</f>
      </c>
      <c r="N67" s="63"/>
      <c r="O67" s="64">
        <f ca="1">IF(B67="","",IF(N67="","",CHOOSE(MATCH(N67,IF($D67="男",INDIRECT('設定'!W105),INDIRECT('設定'!X105)),1),0,1,2,3,4,5,6,7,8,9,10)))</f>
      </c>
      <c r="P67" s="63"/>
      <c r="Q67" s="64">
        <f ca="1">IF(B67="","",IF(P67="","",CHOOSE(MATCH(P67,IF($D67="男",INDIRECT('設定'!Y105),INDIRECT('設定'!Z105)),1),0,1,2,3,4,5,6,7,8,9,10)))</f>
      </c>
      <c r="R67" s="20">
        <f t="shared" si="4"/>
      </c>
      <c r="S67" s="20">
        <f t="shared" si="5"/>
      </c>
      <c r="T67" s="20">
        <f>IF(R67="","",IF(R67=5,INDEX('設定'!$A$2:$G$8,MATCH(S67,'設定'!$A$2:$A$8,1),MATCH(U67,'設定'!$A$2:$G$2,1)),IF('設定'!AA105,INDEX('設定'!$A$11:$G$17,MATCH(S67,'設定'!$A$11:$A$17,1),MATCH(U67,'設定'!$A$11:$G$11,1)),"-----")))</f>
      </c>
      <c r="U67" s="21">
        <f t="shared" si="6"/>
      </c>
      <c r="V67" s="22">
        <f t="shared" si="7"/>
      </c>
    </row>
    <row r="68" spans="1:22" ht="18" customHeight="1">
      <c r="A68" s="23">
        <v>57</v>
      </c>
      <c r="B68" s="87"/>
      <c r="C68" s="88"/>
      <c r="D68" s="37"/>
      <c r="E68" s="37"/>
      <c r="F68" s="37"/>
      <c r="G68" s="37"/>
      <c r="H68" s="65"/>
      <c r="I68" s="66">
        <f ca="1">IF(B68="","",IF(H68="","",CHOOSE(MATCH($H68,IF($D68="男",INDIRECT('設定'!Q106),INDIRECT('設定'!R106)),1),0,1,2,3,4,5,6,7,8,9,10)))</f>
      </c>
      <c r="J68" s="65"/>
      <c r="K68" s="66">
        <f ca="1">IF(B68="","",IF(J68="","",CHOOSE(MATCH(J68,IF($D68="男",INDIRECT('設定'!S106),INDIRECT('設定'!T106)),1),0,1,2,3,4,5,6,7,8,9,10)))</f>
      </c>
      <c r="L68" s="65"/>
      <c r="M68" s="66">
        <f ca="1">IF(B68="","",IF(L68="","",CHOOSE(MATCH(L68,IF($D68="男",INDIRECT('設定'!U106),INDIRECT('設定'!V106)),1),0,1,2,3,4,5,6,7,8,9,10)))</f>
      </c>
      <c r="N68" s="65"/>
      <c r="O68" s="66">
        <f ca="1">IF(B68="","",IF(N68="","",CHOOSE(MATCH(N68,IF($D68="男",INDIRECT('設定'!W106),INDIRECT('設定'!X106)),1),0,1,2,3,4,5,6,7,8,9,10)))</f>
      </c>
      <c r="P68" s="65"/>
      <c r="Q68" s="66">
        <f ca="1">IF(B68="","",IF(P68="","",CHOOSE(MATCH(P68,IF($D68="男",INDIRECT('設定'!Y106),INDIRECT('設定'!Z106)),1),0,1,2,3,4,5,6,7,8,9,10)))</f>
      </c>
      <c r="R68" s="25">
        <f t="shared" si="4"/>
      </c>
      <c r="S68" s="25">
        <f t="shared" si="5"/>
      </c>
      <c r="T68" s="25">
        <f>IF(R68="","",IF(R68=5,INDEX('設定'!$A$2:$G$8,MATCH(S68,'設定'!$A$2:$A$8,1),MATCH(U68,'設定'!$A$2:$G$2,1)),IF('設定'!AA106,INDEX('設定'!$A$11:$G$17,MATCH(S68,'設定'!$A$11:$A$17,1),MATCH(U68,'設定'!$A$11:$G$11,1)),"-----")))</f>
      </c>
      <c r="U68" s="26">
        <f t="shared" si="6"/>
      </c>
      <c r="V68" s="24">
        <f t="shared" si="7"/>
      </c>
    </row>
    <row r="69" spans="1:22" ht="18" customHeight="1">
      <c r="A69" s="23">
        <v>58</v>
      </c>
      <c r="B69" s="87"/>
      <c r="C69" s="88"/>
      <c r="D69" s="37"/>
      <c r="E69" s="37"/>
      <c r="F69" s="37"/>
      <c r="G69" s="37"/>
      <c r="H69" s="65"/>
      <c r="I69" s="66">
        <f ca="1">IF(B69="","",IF(H69="","",CHOOSE(MATCH($H69,IF($D69="男",INDIRECT('設定'!Q107),INDIRECT('設定'!R107)),1),0,1,2,3,4,5,6,7,8,9,10)))</f>
      </c>
      <c r="J69" s="65"/>
      <c r="K69" s="66">
        <f ca="1">IF(B69="","",IF(J69="","",CHOOSE(MATCH(J69,IF($D69="男",INDIRECT('設定'!S107),INDIRECT('設定'!T107)),1),0,1,2,3,4,5,6,7,8,9,10)))</f>
      </c>
      <c r="L69" s="65"/>
      <c r="M69" s="66">
        <f ca="1">IF(B69="","",IF(L69="","",CHOOSE(MATCH(L69,IF($D69="男",INDIRECT('設定'!U107),INDIRECT('設定'!V107)),1),0,1,2,3,4,5,6,7,8,9,10)))</f>
      </c>
      <c r="N69" s="65"/>
      <c r="O69" s="66">
        <f ca="1">IF(B69="","",IF(N69="","",CHOOSE(MATCH(N69,IF($D69="男",INDIRECT('設定'!W107),INDIRECT('設定'!X107)),1),0,1,2,3,4,5,6,7,8,9,10)))</f>
      </c>
      <c r="P69" s="65"/>
      <c r="Q69" s="66">
        <f ca="1">IF(B69="","",IF(P69="","",CHOOSE(MATCH(P69,IF($D69="男",INDIRECT('設定'!Y107),INDIRECT('設定'!Z107)),1),0,1,2,3,4,5,6,7,8,9,10)))</f>
      </c>
      <c r="R69" s="25">
        <f t="shared" si="4"/>
      </c>
      <c r="S69" s="25">
        <f t="shared" si="5"/>
      </c>
      <c r="T69" s="25">
        <f>IF(R69="","",IF(R69=5,INDEX('設定'!$A$2:$G$8,MATCH(S69,'設定'!$A$2:$A$8,1),MATCH(U69,'設定'!$A$2:$G$2,1)),IF('設定'!AA107,INDEX('設定'!$A$11:$G$17,MATCH(S69,'設定'!$A$11:$A$17,1),MATCH(U69,'設定'!$A$11:$G$11,1)),"-----")))</f>
      </c>
      <c r="U69" s="26">
        <f t="shared" si="6"/>
      </c>
      <c r="V69" s="24">
        <f t="shared" si="7"/>
      </c>
    </row>
    <row r="70" spans="1:22" ht="18" customHeight="1">
      <c r="A70" s="23">
        <v>59</v>
      </c>
      <c r="B70" s="87"/>
      <c r="C70" s="88"/>
      <c r="D70" s="37"/>
      <c r="E70" s="37"/>
      <c r="F70" s="37"/>
      <c r="G70" s="37"/>
      <c r="H70" s="65"/>
      <c r="I70" s="66">
        <f ca="1">IF(B70="","",IF(H70="","",CHOOSE(MATCH($H70,IF($D70="男",INDIRECT('設定'!Q108),INDIRECT('設定'!R108)),1),0,1,2,3,4,5,6,7,8,9,10)))</f>
      </c>
      <c r="J70" s="65"/>
      <c r="K70" s="66">
        <f ca="1">IF(B70="","",IF(J70="","",CHOOSE(MATCH(J70,IF($D70="男",INDIRECT('設定'!S108),INDIRECT('設定'!T108)),1),0,1,2,3,4,5,6,7,8,9,10)))</f>
      </c>
      <c r="L70" s="65"/>
      <c r="M70" s="66">
        <f ca="1">IF(B70="","",IF(L70="","",CHOOSE(MATCH(L70,IF($D70="男",INDIRECT('設定'!U108),INDIRECT('設定'!V108)),1),0,1,2,3,4,5,6,7,8,9,10)))</f>
      </c>
      <c r="N70" s="65"/>
      <c r="O70" s="66">
        <f ca="1">IF(B70="","",IF(N70="","",CHOOSE(MATCH(N70,IF($D70="男",INDIRECT('設定'!W108),INDIRECT('設定'!X108)),1),0,1,2,3,4,5,6,7,8,9,10)))</f>
      </c>
      <c r="P70" s="65"/>
      <c r="Q70" s="66">
        <f ca="1">IF(B70="","",IF(P70="","",CHOOSE(MATCH(P70,IF($D70="男",INDIRECT('設定'!Y108),INDIRECT('設定'!Z108)),1),0,1,2,3,4,5,6,7,8,9,10)))</f>
      </c>
      <c r="R70" s="25">
        <f t="shared" si="4"/>
      </c>
      <c r="S70" s="25">
        <f t="shared" si="5"/>
      </c>
      <c r="T70" s="25">
        <f>IF(R70="","",IF(R70=5,INDEX('設定'!$A$2:$G$8,MATCH(S70,'設定'!$A$2:$A$8,1),MATCH(U70,'設定'!$A$2:$G$2,1)),IF('設定'!AA108,INDEX('設定'!$A$11:$G$17,MATCH(S70,'設定'!$A$11:$A$17,1),MATCH(U70,'設定'!$A$11:$G$11,1)),"-----")))</f>
      </c>
      <c r="U70" s="26">
        <f t="shared" si="6"/>
      </c>
      <c r="V70" s="24">
        <f t="shared" si="7"/>
      </c>
    </row>
    <row r="71" spans="1:22" ht="18" customHeight="1" thickBot="1">
      <c r="A71" s="31">
        <v>60</v>
      </c>
      <c r="B71" s="89"/>
      <c r="C71" s="90"/>
      <c r="D71" s="39"/>
      <c r="E71" s="39"/>
      <c r="F71" s="39"/>
      <c r="G71" s="39"/>
      <c r="H71" s="69"/>
      <c r="I71" s="70">
        <f ca="1">IF(B71="","",IF(H71="","",CHOOSE(MATCH($H71,IF($D71="男",INDIRECT('設定'!Q109),INDIRECT('設定'!R109)),1),0,1,2,3,4,5,6,7,8,9,10)))</f>
      </c>
      <c r="J71" s="69"/>
      <c r="K71" s="70">
        <f ca="1">IF(B71="","",IF(J71="","",CHOOSE(MATCH(J71,IF($D71="男",INDIRECT('設定'!S109),INDIRECT('設定'!T109)),1),0,1,2,3,4,5,6,7,8,9,10)))</f>
      </c>
      <c r="L71" s="69"/>
      <c r="M71" s="70">
        <f ca="1">IF(B71="","",IF(L71="","",CHOOSE(MATCH(L71,IF($D71="男",INDIRECT('設定'!U109),INDIRECT('設定'!V109)),1),0,1,2,3,4,5,6,7,8,9,10)))</f>
      </c>
      <c r="N71" s="69"/>
      <c r="O71" s="70">
        <f ca="1">IF(B71="","",IF(N71="","",CHOOSE(MATCH(N71,IF($D71="男",INDIRECT('設定'!W109),INDIRECT('設定'!X109)),1),0,1,2,3,4,5,6,7,8,9,10)))</f>
      </c>
      <c r="P71" s="69"/>
      <c r="Q71" s="70">
        <f ca="1">IF(B71="","",IF(P71="","",CHOOSE(MATCH(P71,IF($D71="男",INDIRECT('設定'!Y109),INDIRECT('設定'!Z109)),1),0,1,2,3,4,5,6,7,8,9,10)))</f>
      </c>
      <c r="R71" s="33">
        <f t="shared" si="4"/>
      </c>
      <c r="S71" s="33">
        <f t="shared" si="5"/>
      </c>
      <c r="T71" s="33">
        <f>IF(R71="","",IF(R71=5,INDEX('設定'!$A$2:$G$8,MATCH(S71,'設定'!$A$2:$A$8,1),MATCH(U71,'設定'!$A$2:$G$2,1)),IF('設定'!AA109,INDEX('設定'!$A$11:$G$17,MATCH(S71,'設定'!$A$11:$A$17,1),MATCH(U71,'設定'!$A$11:$G$11,1)),"-----")))</f>
      </c>
      <c r="U71" s="34">
        <f t="shared" si="6"/>
      </c>
      <c r="V71" s="32">
        <f t="shared" si="7"/>
      </c>
    </row>
    <row r="72" spans="1:22" ht="18" customHeight="1">
      <c r="A72" s="18">
        <v>61</v>
      </c>
      <c r="B72" s="98"/>
      <c r="C72" s="99"/>
      <c r="D72" s="40"/>
      <c r="E72" s="40"/>
      <c r="F72" s="40"/>
      <c r="G72" s="40"/>
      <c r="H72" s="71"/>
      <c r="I72" s="64">
        <f ca="1">IF(B72="","",IF(H72="","",CHOOSE(MATCH($H72,IF($D72="男",INDIRECT('設定'!Q110),INDIRECT('設定'!R110)),1),0,1,2,3,4,5,6,7,8,9,10)))</f>
      </c>
      <c r="J72" s="71"/>
      <c r="K72" s="64">
        <f ca="1">IF(B72="","",IF(J72="","",CHOOSE(MATCH(J72,IF($D72="男",INDIRECT('設定'!S110),INDIRECT('設定'!T110)),1),0,1,2,3,4,5,6,7,8,9,10)))</f>
      </c>
      <c r="L72" s="71"/>
      <c r="M72" s="64">
        <f ca="1">IF(B72="","",IF(L72="","",CHOOSE(MATCH(L72,IF($D72="男",INDIRECT('設定'!U110),INDIRECT('設定'!V110)),1),0,1,2,3,4,5,6,7,8,9,10)))</f>
      </c>
      <c r="N72" s="71"/>
      <c r="O72" s="64">
        <f ca="1">IF(B72="","",IF(N72="","",CHOOSE(MATCH(N72,IF($D72="男",INDIRECT('設定'!W110),INDIRECT('設定'!X110)),1),0,1,2,3,4,5,6,7,8,9,10)))</f>
      </c>
      <c r="P72" s="71"/>
      <c r="Q72" s="64">
        <f ca="1">IF(B72="","",IF(P72="","",CHOOSE(MATCH(P72,IF($D72="男",INDIRECT('設定'!Y110),INDIRECT('設定'!Z110)),1),0,1,2,3,4,5,6,7,8,9,10)))</f>
      </c>
      <c r="R72" s="20">
        <f t="shared" si="4"/>
      </c>
      <c r="S72" s="20">
        <f t="shared" si="5"/>
      </c>
      <c r="T72" s="20">
        <f>IF(R72="","",IF(R72=5,INDEX('設定'!$A$2:$G$8,MATCH(S72,'設定'!$A$2:$A$8,1),MATCH(U72,'設定'!$A$2:$G$2,1)),IF('設定'!AA110,INDEX('設定'!$A$11:$G$17,MATCH(S72,'設定'!$A$11:$A$17,1),MATCH(U72,'設定'!$A$11:$G$11,1)),"-----")))</f>
      </c>
      <c r="U72" s="21">
        <f t="shared" si="6"/>
      </c>
      <c r="V72" s="22">
        <f t="shared" si="7"/>
      </c>
    </row>
    <row r="73" spans="1:22" ht="18" customHeight="1">
      <c r="A73" s="23">
        <v>62</v>
      </c>
      <c r="B73" s="87"/>
      <c r="C73" s="88"/>
      <c r="D73" s="37"/>
      <c r="E73" s="37"/>
      <c r="F73" s="37"/>
      <c r="G73" s="37"/>
      <c r="H73" s="65"/>
      <c r="I73" s="66">
        <f ca="1">IF(B73="","",IF(H73="","",CHOOSE(MATCH($H73,IF($D73="男",INDIRECT('設定'!Q111),INDIRECT('設定'!R111)),1),0,1,2,3,4,5,6,7,8,9,10)))</f>
      </c>
      <c r="J73" s="65"/>
      <c r="K73" s="66">
        <f ca="1">IF(B73="","",IF(J73="","",CHOOSE(MATCH(J73,IF($D73="男",INDIRECT('設定'!S111),INDIRECT('設定'!T111)),1),0,1,2,3,4,5,6,7,8,9,10)))</f>
      </c>
      <c r="L73" s="65"/>
      <c r="M73" s="66">
        <f ca="1">IF(B73="","",IF(L73="","",CHOOSE(MATCH(L73,IF($D73="男",INDIRECT('設定'!U111),INDIRECT('設定'!V111)),1),0,1,2,3,4,5,6,7,8,9,10)))</f>
      </c>
      <c r="N73" s="65"/>
      <c r="O73" s="66">
        <f ca="1">IF(B73="","",IF(N73="","",CHOOSE(MATCH(N73,IF($D73="男",INDIRECT('設定'!W111),INDIRECT('設定'!X111)),1),0,1,2,3,4,5,6,7,8,9,10)))</f>
      </c>
      <c r="P73" s="65"/>
      <c r="Q73" s="66">
        <f ca="1">IF(B73="","",IF(P73="","",CHOOSE(MATCH(P73,IF($D73="男",INDIRECT('設定'!Y111),INDIRECT('設定'!Z111)),1),0,1,2,3,4,5,6,7,8,9,10)))</f>
      </c>
      <c r="R73" s="25">
        <f t="shared" si="4"/>
      </c>
      <c r="S73" s="25">
        <f t="shared" si="5"/>
      </c>
      <c r="T73" s="25">
        <f>IF(R73="","",IF(R73=5,INDEX('設定'!$A$2:$G$8,MATCH(S73,'設定'!$A$2:$A$8,1),MATCH(U73,'設定'!$A$2:$G$2,1)),IF('設定'!AA111,INDEX('設定'!$A$11:$G$17,MATCH(S73,'設定'!$A$11:$A$17,1),MATCH(U73,'設定'!$A$11:$G$11,1)),"-----")))</f>
      </c>
      <c r="U73" s="26">
        <f t="shared" si="6"/>
      </c>
      <c r="V73" s="24">
        <f t="shared" si="7"/>
      </c>
    </row>
    <row r="74" spans="1:22" ht="18" customHeight="1">
      <c r="A74" s="23">
        <v>63</v>
      </c>
      <c r="B74" s="87"/>
      <c r="C74" s="88"/>
      <c r="D74" s="37"/>
      <c r="E74" s="37"/>
      <c r="F74" s="37"/>
      <c r="G74" s="37"/>
      <c r="H74" s="65"/>
      <c r="I74" s="66">
        <f ca="1">IF(B74="","",IF(H74="","",CHOOSE(MATCH($H74,IF($D74="男",INDIRECT('設定'!Q112),INDIRECT('設定'!R112)),1),0,1,2,3,4,5,6,7,8,9,10)))</f>
      </c>
      <c r="J74" s="65"/>
      <c r="K74" s="66">
        <f ca="1">IF(B74="","",IF(J74="","",CHOOSE(MATCH(J74,IF($D74="男",INDIRECT('設定'!S112),INDIRECT('設定'!T112)),1),0,1,2,3,4,5,6,7,8,9,10)))</f>
      </c>
      <c r="L74" s="65"/>
      <c r="M74" s="66">
        <f ca="1">IF(B74="","",IF(L74="","",CHOOSE(MATCH(L74,IF($D74="男",INDIRECT('設定'!U112),INDIRECT('設定'!V112)),1),0,1,2,3,4,5,6,7,8,9,10)))</f>
      </c>
      <c r="N74" s="65"/>
      <c r="O74" s="66">
        <f ca="1">IF(B74="","",IF(N74="","",CHOOSE(MATCH(N74,IF($D74="男",INDIRECT('設定'!W112),INDIRECT('設定'!X112)),1),0,1,2,3,4,5,6,7,8,9,10)))</f>
      </c>
      <c r="P74" s="65"/>
      <c r="Q74" s="66">
        <f ca="1">IF(B74="","",IF(P74="","",CHOOSE(MATCH(P74,IF($D74="男",INDIRECT('設定'!Y112),INDIRECT('設定'!Z112)),1),0,1,2,3,4,5,6,7,8,9,10)))</f>
      </c>
      <c r="R74" s="25">
        <f t="shared" si="4"/>
      </c>
      <c r="S74" s="25">
        <f t="shared" si="5"/>
      </c>
      <c r="T74" s="25">
        <f>IF(R74="","",IF(R74=5,INDEX('設定'!$A$2:$G$8,MATCH(S74,'設定'!$A$2:$A$8,1),MATCH(U74,'設定'!$A$2:$G$2,1)),IF('設定'!AA112,INDEX('設定'!$A$11:$G$17,MATCH(S74,'設定'!$A$11:$A$17,1),MATCH(U74,'設定'!$A$11:$G$11,1)),"-----")))</f>
      </c>
      <c r="U74" s="26">
        <f t="shared" si="6"/>
      </c>
      <c r="V74" s="24">
        <f t="shared" si="7"/>
      </c>
    </row>
    <row r="75" spans="1:22" ht="18" customHeight="1">
      <c r="A75" s="23">
        <v>64</v>
      </c>
      <c r="B75" s="87"/>
      <c r="C75" s="88"/>
      <c r="D75" s="37"/>
      <c r="E75" s="37"/>
      <c r="F75" s="37"/>
      <c r="G75" s="37"/>
      <c r="H75" s="65"/>
      <c r="I75" s="66">
        <f ca="1">IF(B75="","",IF(H75="","",CHOOSE(MATCH($H75,IF($D75="男",INDIRECT('設定'!Q113),INDIRECT('設定'!R113)),1),0,1,2,3,4,5,6,7,8,9,10)))</f>
      </c>
      <c r="J75" s="65"/>
      <c r="K75" s="66">
        <f ca="1">IF(B75="","",IF(J75="","",CHOOSE(MATCH(J75,IF($D75="男",INDIRECT('設定'!S113),INDIRECT('設定'!T113)),1),0,1,2,3,4,5,6,7,8,9,10)))</f>
      </c>
      <c r="L75" s="65"/>
      <c r="M75" s="66">
        <f ca="1">IF(B75="","",IF(L75="","",CHOOSE(MATCH(L75,IF($D75="男",INDIRECT('設定'!U113),INDIRECT('設定'!V113)),1),0,1,2,3,4,5,6,7,8,9,10)))</f>
      </c>
      <c r="N75" s="65"/>
      <c r="O75" s="66">
        <f ca="1">IF(B75="","",IF(N75="","",CHOOSE(MATCH(N75,IF($D75="男",INDIRECT('設定'!W113),INDIRECT('設定'!X113)),1),0,1,2,3,4,5,6,7,8,9,10)))</f>
      </c>
      <c r="P75" s="65"/>
      <c r="Q75" s="66">
        <f ca="1">IF(B75="","",IF(P75="","",CHOOSE(MATCH(P75,IF($D75="男",INDIRECT('設定'!Y113),INDIRECT('設定'!Z113)),1),0,1,2,3,4,5,6,7,8,9,10)))</f>
      </c>
      <c r="R75" s="25">
        <f t="shared" si="4"/>
      </c>
      <c r="S75" s="25">
        <f t="shared" si="5"/>
      </c>
      <c r="T75" s="25">
        <f>IF(R75="","",IF(R75=5,INDEX('設定'!$A$2:$G$8,MATCH(S75,'設定'!$A$2:$A$8,1),MATCH(U75,'設定'!$A$2:$G$2,1)),IF('設定'!AA113,INDEX('設定'!$A$11:$G$17,MATCH(S75,'設定'!$A$11:$A$17,1),MATCH(U75,'設定'!$A$11:$G$11,1)),"-----")))</f>
      </c>
      <c r="U75" s="26">
        <f t="shared" si="6"/>
      </c>
      <c r="V75" s="24">
        <f t="shared" si="7"/>
      </c>
    </row>
    <row r="76" spans="1:22" ht="18" customHeight="1">
      <c r="A76" s="27">
        <v>65</v>
      </c>
      <c r="B76" s="96"/>
      <c r="C76" s="97"/>
      <c r="D76" s="38"/>
      <c r="E76" s="38"/>
      <c r="F76" s="38"/>
      <c r="G76" s="38"/>
      <c r="H76" s="67"/>
      <c r="I76" s="68">
        <f ca="1">IF(B76="","",IF(H76="","",CHOOSE(MATCH($H76,IF($D76="男",INDIRECT('設定'!Q114),INDIRECT('設定'!R114)),1),0,1,2,3,4,5,6,7,8,9,10)))</f>
      </c>
      <c r="J76" s="67"/>
      <c r="K76" s="68">
        <f ca="1">IF(B76="","",IF(J76="","",CHOOSE(MATCH(J76,IF($D76="男",INDIRECT('設定'!S114),INDIRECT('設定'!T114)),1),0,1,2,3,4,5,6,7,8,9,10)))</f>
      </c>
      <c r="L76" s="67"/>
      <c r="M76" s="68">
        <f ca="1">IF(B76="","",IF(L76="","",CHOOSE(MATCH(L76,IF($D76="男",INDIRECT('設定'!U114),INDIRECT('設定'!V114)),1),0,1,2,3,4,5,6,7,8,9,10)))</f>
      </c>
      <c r="N76" s="67"/>
      <c r="O76" s="68">
        <f ca="1">IF(B76="","",IF(N76="","",CHOOSE(MATCH(N76,IF($D76="男",INDIRECT('設定'!W114),INDIRECT('設定'!X114)),1),0,1,2,3,4,5,6,7,8,9,10)))</f>
      </c>
      <c r="P76" s="67"/>
      <c r="Q76" s="68">
        <f ca="1">IF(B76="","",IF(P76="","",CHOOSE(MATCH(P76,IF($D76="男",INDIRECT('設定'!Y114),INDIRECT('設定'!Z114)),1),0,1,2,3,4,5,6,7,8,9,10)))</f>
      </c>
      <c r="R76" s="29">
        <f aca="true" t="shared" si="8" ref="R76:R111">IF(B76="","",COUNT(H76,J76,L76,N76,P76))</f>
      </c>
      <c r="S76" s="29">
        <f aca="true" t="shared" si="9" ref="S76:S111">IF(B76="","",SUM(I76,K76,M76,O76,Q76))</f>
      </c>
      <c r="T76" s="29">
        <f>IF(R76="","",IF(R76=5,INDEX('設定'!$A$2:$G$8,MATCH(S76,'設定'!$A$2:$A$8,1),MATCH(U76,'設定'!$A$2:$G$2,1)),IF('設定'!AA114,INDEX('設定'!$A$11:$G$17,MATCH(S76,'設定'!$A$11:$A$17,1),MATCH(U76,'設定'!$A$11:$G$11,1)),"-----")))</f>
      </c>
      <c r="U76" s="30">
        <f aca="true" t="shared" si="10" ref="U76:U111">IF(B76="","",MIN(I76,K76,M76,O76,Q76))</f>
      </c>
      <c r="V76" s="28">
        <f aca="true" t="shared" si="11" ref="V76:V111">IF(B76="","",MAX(I76,K76,M76,O76,Q76))</f>
      </c>
    </row>
    <row r="77" spans="1:22" ht="18" customHeight="1">
      <c r="A77" s="17">
        <v>66</v>
      </c>
      <c r="B77" s="94"/>
      <c r="C77" s="95"/>
      <c r="D77" s="36"/>
      <c r="E77" s="36"/>
      <c r="F77" s="36"/>
      <c r="G77" s="36"/>
      <c r="H77" s="63"/>
      <c r="I77" s="64">
        <f ca="1">IF(B77="","",IF(H77="","",CHOOSE(MATCH($H77,IF($D77="男",INDIRECT('設定'!Q115),INDIRECT('設定'!R115)),1),0,1,2,3,4,5,6,7,8,9,10)))</f>
      </c>
      <c r="J77" s="63"/>
      <c r="K77" s="64">
        <f ca="1">IF(B77="","",IF(J77="","",CHOOSE(MATCH(J77,IF($D77="男",INDIRECT('設定'!S115),INDIRECT('設定'!T115)),1),0,1,2,3,4,5,6,7,8,9,10)))</f>
      </c>
      <c r="L77" s="63"/>
      <c r="M77" s="64">
        <f ca="1">IF(B77="","",IF(L77="","",CHOOSE(MATCH(L77,IF($D77="男",INDIRECT('設定'!U115),INDIRECT('設定'!V115)),1),0,1,2,3,4,5,6,7,8,9,10)))</f>
      </c>
      <c r="N77" s="63"/>
      <c r="O77" s="64">
        <f ca="1">IF(B77="","",IF(N77="","",CHOOSE(MATCH(N77,IF($D77="男",INDIRECT('設定'!W115),INDIRECT('設定'!X115)),1),0,1,2,3,4,5,6,7,8,9,10)))</f>
      </c>
      <c r="P77" s="63"/>
      <c r="Q77" s="64">
        <f ca="1">IF(B77="","",IF(P77="","",CHOOSE(MATCH(P77,IF($D77="男",INDIRECT('設定'!Y115),INDIRECT('設定'!Z115)),1),0,1,2,3,4,5,6,7,8,9,10)))</f>
      </c>
      <c r="R77" s="20">
        <f t="shared" si="8"/>
      </c>
      <c r="S77" s="20">
        <f t="shared" si="9"/>
      </c>
      <c r="T77" s="20">
        <f>IF(R77="","",IF(R77=5,INDEX('設定'!$A$2:$G$8,MATCH(S77,'設定'!$A$2:$A$8,1),MATCH(U77,'設定'!$A$2:$G$2,1)),IF('設定'!AA115,INDEX('設定'!$A$11:$G$17,MATCH(S77,'設定'!$A$11:$A$17,1),MATCH(U77,'設定'!$A$11:$G$11,1)),"-----")))</f>
      </c>
      <c r="U77" s="21">
        <f t="shared" si="10"/>
      </c>
      <c r="V77" s="22">
        <f t="shared" si="11"/>
      </c>
    </row>
    <row r="78" spans="1:22" ht="18" customHeight="1">
      <c r="A78" s="23">
        <v>67</v>
      </c>
      <c r="B78" s="87"/>
      <c r="C78" s="88"/>
      <c r="D78" s="37"/>
      <c r="E78" s="37"/>
      <c r="F78" s="37"/>
      <c r="G78" s="37"/>
      <c r="H78" s="65"/>
      <c r="I78" s="66">
        <f ca="1">IF(B78="","",IF(H78="","",CHOOSE(MATCH($H78,IF($D78="男",INDIRECT('設定'!Q116),INDIRECT('設定'!R116)),1),0,1,2,3,4,5,6,7,8,9,10)))</f>
      </c>
      <c r="J78" s="65"/>
      <c r="K78" s="66">
        <f ca="1">IF(B78="","",IF(J78="","",CHOOSE(MATCH(J78,IF($D78="男",INDIRECT('設定'!S116),INDIRECT('設定'!T116)),1),0,1,2,3,4,5,6,7,8,9,10)))</f>
      </c>
      <c r="L78" s="65"/>
      <c r="M78" s="66">
        <f ca="1">IF(B78="","",IF(L78="","",CHOOSE(MATCH(L78,IF($D78="男",INDIRECT('設定'!U116),INDIRECT('設定'!V116)),1),0,1,2,3,4,5,6,7,8,9,10)))</f>
      </c>
      <c r="N78" s="65"/>
      <c r="O78" s="66">
        <f ca="1">IF(B78="","",IF(N78="","",CHOOSE(MATCH(N78,IF($D78="男",INDIRECT('設定'!W116),INDIRECT('設定'!X116)),1),0,1,2,3,4,5,6,7,8,9,10)))</f>
      </c>
      <c r="P78" s="65"/>
      <c r="Q78" s="66">
        <f ca="1">IF(B78="","",IF(P78="","",CHOOSE(MATCH(P78,IF($D78="男",INDIRECT('設定'!Y116),INDIRECT('設定'!Z116)),1),0,1,2,3,4,5,6,7,8,9,10)))</f>
      </c>
      <c r="R78" s="25">
        <f t="shared" si="8"/>
      </c>
      <c r="S78" s="25">
        <f t="shared" si="9"/>
      </c>
      <c r="T78" s="25">
        <f>IF(R78="","",IF(R78=5,INDEX('設定'!$A$2:$G$8,MATCH(S78,'設定'!$A$2:$A$8,1),MATCH(U78,'設定'!$A$2:$G$2,1)),IF('設定'!AA116,INDEX('設定'!$A$11:$G$17,MATCH(S78,'設定'!$A$11:$A$17,1),MATCH(U78,'設定'!$A$11:$G$11,1)),"-----")))</f>
      </c>
      <c r="U78" s="26">
        <f t="shared" si="10"/>
      </c>
      <c r="V78" s="24">
        <f t="shared" si="11"/>
      </c>
    </row>
    <row r="79" spans="1:22" ht="18" customHeight="1">
      <c r="A79" s="23">
        <v>68</v>
      </c>
      <c r="B79" s="87"/>
      <c r="C79" s="88"/>
      <c r="D79" s="37"/>
      <c r="E79" s="37"/>
      <c r="F79" s="37"/>
      <c r="G79" s="37"/>
      <c r="H79" s="65"/>
      <c r="I79" s="66">
        <f ca="1">IF(B79="","",IF(H79="","",CHOOSE(MATCH($H79,IF($D79="男",INDIRECT('設定'!Q117),INDIRECT('設定'!R117)),1),0,1,2,3,4,5,6,7,8,9,10)))</f>
      </c>
      <c r="J79" s="65"/>
      <c r="K79" s="66">
        <f ca="1">IF(B79="","",IF(J79="","",CHOOSE(MATCH(J79,IF($D79="男",INDIRECT('設定'!S117),INDIRECT('設定'!T117)),1),0,1,2,3,4,5,6,7,8,9,10)))</f>
      </c>
      <c r="L79" s="65"/>
      <c r="M79" s="66">
        <f ca="1">IF(B79="","",IF(L79="","",CHOOSE(MATCH(L79,IF($D79="男",INDIRECT('設定'!U117),INDIRECT('設定'!V117)),1),0,1,2,3,4,5,6,7,8,9,10)))</f>
      </c>
      <c r="N79" s="65"/>
      <c r="O79" s="66">
        <f ca="1">IF(B79="","",IF(N79="","",CHOOSE(MATCH(N79,IF($D79="男",INDIRECT('設定'!W117),INDIRECT('設定'!X117)),1),0,1,2,3,4,5,6,7,8,9,10)))</f>
      </c>
      <c r="P79" s="65"/>
      <c r="Q79" s="66">
        <f ca="1">IF(B79="","",IF(P79="","",CHOOSE(MATCH(P79,IF($D79="男",INDIRECT('設定'!Y117),INDIRECT('設定'!Z117)),1),0,1,2,3,4,5,6,7,8,9,10)))</f>
      </c>
      <c r="R79" s="25">
        <f t="shared" si="8"/>
      </c>
      <c r="S79" s="25">
        <f t="shared" si="9"/>
      </c>
      <c r="T79" s="25">
        <f>IF(R79="","",IF(R79=5,INDEX('設定'!$A$2:$G$8,MATCH(S79,'設定'!$A$2:$A$8,1),MATCH(U79,'設定'!$A$2:$G$2,1)),IF('設定'!AA117,INDEX('設定'!$A$11:$G$17,MATCH(S79,'設定'!$A$11:$A$17,1),MATCH(U79,'設定'!$A$11:$G$11,1)),"-----")))</f>
      </c>
      <c r="U79" s="26">
        <f t="shared" si="10"/>
      </c>
      <c r="V79" s="24">
        <f t="shared" si="11"/>
      </c>
    </row>
    <row r="80" spans="1:22" ht="18" customHeight="1">
      <c r="A80" s="23">
        <v>69</v>
      </c>
      <c r="B80" s="87"/>
      <c r="C80" s="88"/>
      <c r="D80" s="37"/>
      <c r="E80" s="37"/>
      <c r="F80" s="37"/>
      <c r="G80" s="37"/>
      <c r="H80" s="65"/>
      <c r="I80" s="66">
        <f ca="1">IF(B80="","",IF(H80="","",CHOOSE(MATCH($H80,IF($D80="男",INDIRECT('設定'!Q118),INDIRECT('設定'!R118)),1),0,1,2,3,4,5,6,7,8,9,10)))</f>
      </c>
      <c r="J80" s="65"/>
      <c r="K80" s="66">
        <f ca="1">IF(B80="","",IF(J80="","",CHOOSE(MATCH(J80,IF($D80="男",INDIRECT('設定'!S118),INDIRECT('設定'!T118)),1),0,1,2,3,4,5,6,7,8,9,10)))</f>
      </c>
      <c r="L80" s="65"/>
      <c r="M80" s="66">
        <f ca="1">IF(B80="","",IF(L80="","",CHOOSE(MATCH(L80,IF($D80="男",INDIRECT('設定'!U118),INDIRECT('設定'!V118)),1),0,1,2,3,4,5,6,7,8,9,10)))</f>
      </c>
      <c r="N80" s="65"/>
      <c r="O80" s="66">
        <f ca="1">IF(B80="","",IF(N80="","",CHOOSE(MATCH(N80,IF($D80="男",INDIRECT('設定'!W118),INDIRECT('設定'!X118)),1),0,1,2,3,4,5,6,7,8,9,10)))</f>
      </c>
      <c r="P80" s="65"/>
      <c r="Q80" s="66">
        <f ca="1">IF(B80="","",IF(P80="","",CHOOSE(MATCH(P80,IF($D80="男",INDIRECT('設定'!Y118),INDIRECT('設定'!Z118)),1),0,1,2,3,4,5,6,7,8,9,10)))</f>
      </c>
      <c r="R80" s="25">
        <f t="shared" si="8"/>
      </c>
      <c r="S80" s="25">
        <f t="shared" si="9"/>
      </c>
      <c r="T80" s="25">
        <f>IF(R80="","",IF(R80=5,INDEX('設定'!$A$2:$G$8,MATCH(S80,'設定'!$A$2:$A$8,1),MATCH(U80,'設定'!$A$2:$G$2,1)),IF('設定'!AA118,INDEX('設定'!$A$11:$G$17,MATCH(S80,'設定'!$A$11:$A$17,1),MATCH(U80,'設定'!$A$11:$G$11,1)),"-----")))</f>
      </c>
      <c r="U80" s="26">
        <f t="shared" si="10"/>
      </c>
      <c r="V80" s="24">
        <f t="shared" si="11"/>
      </c>
    </row>
    <row r="81" spans="1:22" ht="18" customHeight="1">
      <c r="A81" s="27">
        <v>70</v>
      </c>
      <c r="B81" s="96"/>
      <c r="C81" s="97"/>
      <c r="D81" s="38"/>
      <c r="E81" s="38"/>
      <c r="F81" s="38"/>
      <c r="G81" s="38"/>
      <c r="H81" s="67"/>
      <c r="I81" s="68">
        <f ca="1">IF(B81="","",IF(H81="","",CHOOSE(MATCH($H81,IF($D81="男",INDIRECT('設定'!Q119),INDIRECT('設定'!R119)),1),0,1,2,3,4,5,6,7,8,9,10)))</f>
      </c>
      <c r="J81" s="67"/>
      <c r="K81" s="68">
        <f ca="1">IF(B81="","",IF(J81="","",CHOOSE(MATCH(J81,IF($D81="男",INDIRECT('設定'!S119),INDIRECT('設定'!T119)),1),0,1,2,3,4,5,6,7,8,9,10)))</f>
      </c>
      <c r="L81" s="67"/>
      <c r="M81" s="68">
        <f ca="1">IF(B81="","",IF(L81="","",CHOOSE(MATCH(L81,IF($D81="男",INDIRECT('設定'!U119),INDIRECT('設定'!V119)),1),0,1,2,3,4,5,6,7,8,9,10)))</f>
      </c>
      <c r="N81" s="67"/>
      <c r="O81" s="68">
        <f ca="1">IF(B81="","",IF(N81="","",CHOOSE(MATCH(N81,IF($D81="男",INDIRECT('設定'!W119),INDIRECT('設定'!X119)),1),0,1,2,3,4,5,6,7,8,9,10)))</f>
      </c>
      <c r="P81" s="67"/>
      <c r="Q81" s="68">
        <f ca="1">IF(B81="","",IF(P81="","",CHOOSE(MATCH(P81,IF($D81="男",INDIRECT('設定'!Y119),INDIRECT('設定'!Z119)),1),0,1,2,3,4,5,6,7,8,9,10)))</f>
      </c>
      <c r="R81" s="29">
        <f t="shared" si="8"/>
      </c>
      <c r="S81" s="29">
        <f t="shared" si="9"/>
      </c>
      <c r="T81" s="29">
        <f>IF(R81="","",IF(R81=5,INDEX('設定'!$A$2:$G$8,MATCH(S81,'設定'!$A$2:$A$8,1),MATCH(U81,'設定'!$A$2:$G$2,1)),IF('設定'!AA119,INDEX('設定'!$A$11:$G$17,MATCH(S81,'設定'!$A$11:$A$17,1),MATCH(U81,'設定'!$A$11:$G$11,1)),"-----")))</f>
      </c>
      <c r="U81" s="30">
        <f t="shared" si="10"/>
      </c>
      <c r="V81" s="28">
        <f t="shared" si="11"/>
      </c>
    </row>
    <row r="82" spans="1:22" ht="18" customHeight="1">
      <c r="A82" s="17">
        <v>71</v>
      </c>
      <c r="B82" s="94"/>
      <c r="C82" s="95"/>
      <c r="D82" s="36"/>
      <c r="E82" s="36"/>
      <c r="F82" s="36"/>
      <c r="G82" s="36"/>
      <c r="H82" s="63"/>
      <c r="I82" s="64">
        <f ca="1">IF(B82="","",IF(H82="","",CHOOSE(MATCH($H82,IF($D82="男",INDIRECT('設定'!Q120),INDIRECT('設定'!R120)),1),0,1,2,3,4,5,6,7,8,9,10)))</f>
      </c>
      <c r="J82" s="63"/>
      <c r="K82" s="64">
        <f ca="1">IF(B82="","",IF(J82="","",CHOOSE(MATCH(J82,IF($D82="男",INDIRECT('設定'!S120),INDIRECT('設定'!T120)),1),0,1,2,3,4,5,6,7,8,9,10)))</f>
      </c>
      <c r="L82" s="63"/>
      <c r="M82" s="64">
        <f ca="1">IF(B82="","",IF(L82="","",CHOOSE(MATCH(L82,IF($D82="男",INDIRECT('設定'!U120),INDIRECT('設定'!V120)),1),0,1,2,3,4,5,6,7,8,9,10)))</f>
      </c>
      <c r="N82" s="63"/>
      <c r="O82" s="64">
        <f ca="1">IF(B82="","",IF(N82="","",CHOOSE(MATCH(N82,IF($D82="男",INDIRECT('設定'!W120),INDIRECT('設定'!X120)),1),0,1,2,3,4,5,6,7,8,9,10)))</f>
      </c>
      <c r="P82" s="63"/>
      <c r="Q82" s="64">
        <f ca="1">IF(B82="","",IF(P82="","",CHOOSE(MATCH(P82,IF($D82="男",INDIRECT('設定'!Y120),INDIRECT('設定'!Z120)),1),0,1,2,3,4,5,6,7,8,9,10)))</f>
      </c>
      <c r="R82" s="20">
        <f t="shared" si="8"/>
      </c>
      <c r="S82" s="20">
        <f t="shared" si="9"/>
      </c>
      <c r="T82" s="20">
        <f>IF(R82="","",IF(R82=5,INDEX('設定'!$A$2:$G$8,MATCH(S82,'設定'!$A$2:$A$8,1),MATCH(U82,'設定'!$A$2:$G$2,1)),IF('設定'!AA120,INDEX('設定'!$A$11:$G$17,MATCH(S82,'設定'!$A$11:$A$17,1),MATCH(U82,'設定'!$A$11:$G$11,1)),"-----")))</f>
      </c>
      <c r="U82" s="21">
        <f t="shared" si="10"/>
      </c>
      <c r="V82" s="22">
        <f t="shared" si="11"/>
      </c>
    </row>
    <row r="83" spans="1:22" ht="18" customHeight="1">
      <c r="A83" s="23">
        <v>72</v>
      </c>
      <c r="B83" s="87"/>
      <c r="C83" s="88"/>
      <c r="D83" s="37"/>
      <c r="E83" s="37"/>
      <c r="F83" s="37"/>
      <c r="G83" s="37"/>
      <c r="H83" s="65"/>
      <c r="I83" s="66">
        <f ca="1">IF(B83="","",IF(H83="","",CHOOSE(MATCH($H83,IF($D83="男",INDIRECT('設定'!Q121),INDIRECT('設定'!R121)),1),0,1,2,3,4,5,6,7,8,9,10)))</f>
      </c>
      <c r="J83" s="65"/>
      <c r="K83" s="66">
        <f ca="1">IF(B83="","",IF(J83="","",CHOOSE(MATCH(J83,IF($D83="男",INDIRECT('設定'!S121),INDIRECT('設定'!T121)),1),0,1,2,3,4,5,6,7,8,9,10)))</f>
      </c>
      <c r="L83" s="65"/>
      <c r="M83" s="66">
        <f ca="1">IF(B83="","",IF(L83="","",CHOOSE(MATCH(L83,IF($D83="男",INDIRECT('設定'!U121),INDIRECT('設定'!V121)),1),0,1,2,3,4,5,6,7,8,9,10)))</f>
      </c>
      <c r="N83" s="65"/>
      <c r="O83" s="66">
        <f ca="1">IF(B83="","",IF(N83="","",CHOOSE(MATCH(N83,IF($D83="男",INDIRECT('設定'!W121),INDIRECT('設定'!X121)),1),0,1,2,3,4,5,6,7,8,9,10)))</f>
      </c>
      <c r="P83" s="65"/>
      <c r="Q83" s="66">
        <f ca="1">IF(B83="","",IF(P83="","",CHOOSE(MATCH(P83,IF($D83="男",INDIRECT('設定'!Y121),INDIRECT('設定'!Z121)),1),0,1,2,3,4,5,6,7,8,9,10)))</f>
      </c>
      <c r="R83" s="25">
        <f t="shared" si="8"/>
      </c>
      <c r="S83" s="25">
        <f t="shared" si="9"/>
      </c>
      <c r="T83" s="25">
        <f>IF(R83="","",IF(R83=5,INDEX('設定'!$A$2:$G$8,MATCH(S83,'設定'!$A$2:$A$8,1),MATCH(U83,'設定'!$A$2:$G$2,1)),IF('設定'!AA121,INDEX('設定'!$A$11:$G$17,MATCH(S83,'設定'!$A$11:$A$17,1),MATCH(U83,'設定'!$A$11:$G$11,1)),"-----")))</f>
      </c>
      <c r="U83" s="26">
        <f t="shared" si="10"/>
      </c>
      <c r="V83" s="24">
        <f t="shared" si="11"/>
      </c>
    </row>
    <row r="84" spans="1:22" ht="18" customHeight="1">
      <c r="A84" s="23">
        <v>73</v>
      </c>
      <c r="B84" s="87"/>
      <c r="C84" s="88"/>
      <c r="D84" s="37"/>
      <c r="E84" s="37"/>
      <c r="F84" s="37"/>
      <c r="G84" s="37"/>
      <c r="H84" s="65"/>
      <c r="I84" s="66">
        <f ca="1">IF(B84="","",IF(H84="","",CHOOSE(MATCH($H84,IF($D84="男",INDIRECT('設定'!Q122),INDIRECT('設定'!R122)),1),0,1,2,3,4,5,6,7,8,9,10)))</f>
      </c>
      <c r="J84" s="65"/>
      <c r="K84" s="66">
        <f ca="1">IF(B84="","",IF(J84="","",CHOOSE(MATCH(J84,IF($D84="男",INDIRECT('設定'!S122),INDIRECT('設定'!T122)),1),0,1,2,3,4,5,6,7,8,9,10)))</f>
      </c>
      <c r="L84" s="65"/>
      <c r="M84" s="66">
        <f ca="1">IF(B84="","",IF(L84="","",CHOOSE(MATCH(L84,IF($D84="男",INDIRECT('設定'!U122),INDIRECT('設定'!V122)),1),0,1,2,3,4,5,6,7,8,9,10)))</f>
      </c>
      <c r="N84" s="65"/>
      <c r="O84" s="66">
        <f ca="1">IF(B84="","",IF(N84="","",CHOOSE(MATCH(N84,IF($D84="男",INDIRECT('設定'!W122),INDIRECT('設定'!X122)),1),0,1,2,3,4,5,6,7,8,9,10)))</f>
      </c>
      <c r="P84" s="65"/>
      <c r="Q84" s="66">
        <f ca="1">IF(B84="","",IF(P84="","",CHOOSE(MATCH(P84,IF($D84="男",INDIRECT('設定'!Y122),INDIRECT('設定'!Z122)),1),0,1,2,3,4,5,6,7,8,9,10)))</f>
      </c>
      <c r="R84" s="25">
        <f t="shared" si="8"/>
      </c>
      <c r="S84" s="25">
        <f t="shared" si="9"/>
      </c>
      <c r="T84" s="25">
        <f>IF(R84="","",IF(R84=5,INDEX('設定'!$A$2:$G$8,MATCH(S84,'設定'!$A$2:$A$8,1),MATCH(U84,'設定'!$A$2:$G$2,1)),IF('設定'!AA122,INDEX('設定'!$A$11:$G$17,MATCH(S84,'設定'!$A$11:$A$17,1),MATCH(U84,'設定'!$A$11:$G$11,1)),"-----")))</f>
      </c>
      <c r="U84" s="26">
        <f t="shared" si="10"/>
      </c>
      <c r="V84" s="24">
        <f t="shared" si="11"/>
      </c>
    </row>
    <row r="85" spans="1:22" ht="18" customHeight="1">
      <c r="A85" s="23">
        <v>74</v>
      </c>
      <c r="B85" s="87"/>
      <c r="C85" s="88"/>
      <c r="D85" s="37"/>
      <c r="E85" s="37"/>
      <c r="F85" s="37"/>
      <c r="G85" s="37"/>
      <c r="H85" s="65"/>
      <c r="I85" s="66">
        <f ca="1">IF(B85="","",IF(H85="","",CHOOSE(MATCH($H85,IF($D85="男",INDIRECT('設定'!Q123),INDIRECT('設定'!R123)),1),0,1,2,3,4,5,6,7,8,9,10)))</f>
      </c>
      <c r="J85" s="65"/>
      <c r="K85" s="66">
        <f ca="1">IF(B85="","",IF(J85="","",CHOOSE(MATCH(J85,IF($D85="男",INDIRECT('設定'!S123),INDIRECT('設定'!T123)),1),0,1,2,3,4,5,6,7,8,9,10)))</f>
      </c>
      <c r="L85" s="65"/>
      <c r="M85" s="66">
        <f ca="1">IF(B85="","",IF(L85="","",CHOOSE(MATCH(L85,IF($D85="男",INDIRECT('設定'!U123),INDIRECT('設定'!V123)),1),0,1,2,3,4,5,6,7,8,9,10)))</f>
      </c>
      <c r="N85" s="65"/>
      <c r="O85" s="66">
        <f ca="1">IF(B85="","",IF(N85="","",CHOOSE(MATCH(N85,IF($D85="男",INDIRECT('設定'!W123),INDIRECT('設定'!X123)),1),0,1,2,3,4,5,6,7,8,9,10)))</f>
      </c>
      <c r="P85" s="65"/>
      <c r="Q85" s="66">
        <f ca="1">IF(B85="","",IF(P85="","",CHOOSE(MATCH(P85,IF($D85="男",INDIRECT('設定'!Y123),INDIRECT('設定'!Z123)),1),0,1,2,3,4,5,6,7,8,9,10)))</f>
      </c>
      <c r="R85" s="25">
        <f t="shared" si="8"/>
      </c>
      <c r="S85" s="25">
        <f t="shared" si="9"/>
      </c>
      <c r="T85" s="25">
        <f>IF(R85="","",IF(R85=5,INDEX('設定'!$A$2:$G$8,MATCH(S85,'設定'!$A$2:$A$8,1),MATCH(U85,'設定'!$A$2:$G$2,1)),IF('設定'!AA123,INDEX('設定'!$A$11:$G$17,MATCH(S85,'設定'!$A$11:$A$17,1),MATCH(U85,'設定'!$A$11:$G$11,1)),"-----")))</f>
      </c>
      <c r="U85" s="26">
        <f t="shared" si="10"/>
      </c>
      <c r="V85" s="24">
        <f t="shared" si="11"/>
      </c>
    </row>
    <row r="86" spans="1:22" ht="18" customHeight="1">
      <c r="A86" s="27">
        <v>75</v>
      </c>
      <c r="B86" s="96"/>
      <c r="C86" s="97"/>
      <c r="D86" s="38"/>
      <c r="E86" s="38"/>
      <c r="F86" s="38"/>
      <c r="G86" s="38"/>
      <c r="H86" s="67"/>
      <c r="I86" s="68">
        <f ca="1">IF(B86="","",IF(H86="","",CHOOSE(MATCH($H86,IF($D86="男",INDIRECT('設定'!Q124),INDIRECT('設定'!R124)),1),0,1,2,3,4,5,6,7,8,9,10)))</f>
      </c>
      <c r="J86" s="67"/>
      <c r="K86" s="68">
        <f ca="1">IF(B86="","",IF(J86="","",CHOOSE(MATCH(J86,IF($D86="男",INDIRECT('設定'!S124),INDIRECT('設定'!T124)),1),0,1,2,3,4,5,6,7,8,9,10)))</f>
      </c>
      <c r="L86" s="67"/>
      <c r="M86" s="68">
        <f ca="1">IF(B86="","",IF(L86="","",CHOOSE(MATCH(L86,IF($D86="男",INDIRECT('設定'!U124),INDIRECT('設定'!V124)),1),0,1,2,3,4,5,6,7,8,9,10)))</f>
      </c>
      <c r="N86" s="67"/>
      <c r="O86" s="68">
        <f ca="1">IF(B86="","",IF(N86="","",CHOOSE(MATCH(N86,IF($D86="男",INDIRECT('設定'!W124),INDIRECT('設定'!X124)),1),0,1,2,3,4,5,6,7,8,9,10)))</f>
      </c>
      <c r="P86" s="67"/>
      <c r="Q86" s="68">
        <f ca="1">IF(B86="","",IF(P86="","",CHOOSE(MATCH(P86,IF($D86="男",INDIRECT('設定'!Y124),INDIRECT('設定'!Z124)),1),0,1,2,3,4,5,6,7,8,9,10)))</f>
      </c>
      <c r="R86" s="29">
        <f t="shared" si="8"/>
      </c>
      <c r="S86" s="29">
        <f t="shared" si="9"/>
      </c>
      <c r="T86" s="29">
        <f>IF(R86="","",IF(R86=5,INDEX('設定'!$A$2:$G$8,MATCH(S86,'設定'!$A$2:$A$8,1),MATCH(U86,'設定'!$A$2:$G$2,1)),IF('設定'!AA124,INDEX('設定'!$A$11:$G$17,MATCH(S86,'設定'!$A$11:$A$17,1),MATCH(U86,'設定'!$A$11:$G$11,1)),"-----")))</f>
      </c>
      <c r="U86" s="30">
        <f t="shared" si="10"/>
      </c>
      <c r="V86" s="28">
        <f t="shared" si="11"/>
      </c>
    </row>
    <row r="87" spans="1:22" ht="18" customHeight="1">
      <c r="A87" s="17">
        <v>76</v>
      </c>
      <c r="B87" s="94"/>
      <c r="C87" s="95"/>
      <c r="D87" s="36"/>
      <c r="E87" s="36"/>
      <c r="F87" s="36"/>
      <c r="G87" s="36"/>
      <c r="H87" s="63"/>
      <c r="I87" s="64">
        <f ca="1">IF(B87="","",IF(H87="","",CHOOSE(MATCH($H87,IF($D87="男",INDIRECT('設定'!Q125),INDIRECT('設定'!R125)),1),0,1,2,3,4,5,6,7,8,9,10)))</f>
      </c>
      <c r="J87" s="63"/>
      <c r="K87" s="64">
        <f ca="1">IF(B87="","",IF(J87="","",CHOOSE(MATCH(J87,IF($D87="男",INDIRECT('設定'!S125),INDIRECT('設定'!T125)),1),0,1,2,3,4,5,6,7,8,9,10)))</f>
      </c>
      <c r="L87" s="63"/>
      <c r="M87" s="64">
        <f ca="1">IF(B87="","",IF(L87="","",CHOOSE(MATCH(L87,IF($D87="男",INDIRECT('設定'!U125),INDIRECT('設定'!V125)),1),0,1,2,3,4,5,6,7,8,9,10)))</f>
      </c>
      <c r="N87" s="63"/>
      <c r="O87" s="64">
        <f ca="1">IF(B87="","",IF(N87="","",CHOOSE(MATCH(N87,IF($D87="男",INDIRECT('設定'!W125),INDIRECT('設定'!X125)),1),0,1,2,3,4,5,6,7,8,9,10)))</f>
      </c>
      <c r="P87" s="63"/>
      <c r="Q87" s="64">
        <f ca="1">IF(B87="","",IF(P87="","",CHOOSE(MATCH(P87,IF($D87="男",INDIRECT('設定'!Y125),INDIRECT('設定'!Z125)),1),0,1,2,3,4,5,6,7,8,9,10)))</f>
      </c>
      <c r="R87" s="20">
        <f t="shared" si="8"/>
      </c>
      <c r="S87" s="20">
        <f t="shared" si="9"/>
      </c>
      <c r="T87" s="20">
        <f>IF(R87="","",IF(R87=5,INDEX('設定'!$A$2:$G$8,MATCH(S87,'設定'!$A$2:$A$8,1),MATCH(U87,'設定'!$A$2:$G$2,1)),IF('設定'!AA125,INDEX('設定'!$A$11:$G$17,MATCH(S87,'設定'!$A$11:$A$17,1),MATCH(U87,'設定'!$A$11:$G$11,1)),"-----")))</f>
      </c>
      <c r="U87" s="21">
        <f t="shared" si="10"/>
      </c>
      <c r="V87" s="22">
        <f t="shared" si="11"/>
      </c>
    </row>
    <row r="88" spans="1:22" ht="18" customHeight="1">
      <c r="A88" s="23">
        <v>77</v>
      </c>
      <c r="B88" s="87"/>
      <c r="C88" s="88"/>
      <c r="D88" s="37"/>
      <c r="E88" s="37"/>
      <c r="F88" s="37"/>
      <c r="G88" s="37"/>
      <c r="H88" s="65"/>
      <c r="I88" s="66">
        <f ca="1">IF(B88="","",IF(H88="","",CHOOSE(MATCH($H88,IF($D88="男",INDIRECT('設定'!Q126),INDIRECT('設定'!R126)),1),0,1,2,3,4,5,6,7,8,9,10)))</f>
      </c>
      <c r="J88" s="65"/>
      <c r="K88" s="66">
        <f ca="1">IF(B88="","",IF(J88="","",CHOOSE(MATCH(J88,IF($D88="男",INDIRECT('設定'!S126),INDIRECT('設定'!T126)),1),0,1,2,3,4,5,6,7,8,9,10)))</f>
      </c>
      <c r="L88" s="65"/>
      <c r="M88" s="66">
        <f ca="1">IF(B88="","",IF(L88="","",CHOOSE(MATCH(L88,IF($D88="男",INDIRECT('設定'!U126),INDIRECT('設定'!V126)),1),0,1,2,3,4,5,6,7,8,9,10)))</f>
      </c>
      <c r="N88" s="65"/>
      <c r="O88" s="66">
        <f ca="1">IF(B88="","",IF(N88="","",CHOOSE(MATCH(N88,IF($D88="男",INDIRECT('設定'!W126),INDIRECT('設定'!X126)),1),0,1,2,3,4,5,6,7,8,9,10)))</f>
      </c>
      <c r="P88" s="65"/>
      <c r="Q88" s="66">
        <f ca="1">IF(B88="","",IF(P88="","",CHOOSE(MATCH(P88,IF($D88="男",INDIRECT('設定'!Y126),INDIRECT('設定'!Z126)),1),0,1,2,3,4,5,6,7,8,9,10)))</f>
      </c>
      <c r="R88" s="25">
        <f t="shared" si="8"/>
      </c>
      <c r="S88" s="25">
        <f t="shared" si="9"/>
      </c>
      <c r="T88" s="25">
        <f>IF(R88="","",IF(R88=5,INDEX('設定'!$A$2:$G$8,MATCH(S88,'設定'!$A$2:$A$8,1),MATCH(U88,'設定'!$A$2:$G$2,1)),IF('設定'!AA126,INDEX('設定'!$A$11:$G$17,MATCH(S88,'設定'!$A$11:$A$17,1),MATCH(U88,'設定'!$A$11:$G$11,1)),"-----")))</f>
      </c>
      <c r="U88" s="26">
        <f t="shared" si="10"/>
      </c>
      <c r="V88" s="24">
        <f t="shared" si="11"/>
      </c>
    </row>
    <row r="89" spans="1:22" ht="18" customHeight="1">
      <c r="A89" s="23">
        <v>78</v>
      </c>
      <c r="B89" s="87"/>
      <c r="C89" s="88"/>
      <c r="D89" s="37"/>
      <c r="E89" s="37"/>
      <c r="F89" s="37"/>
      <c r="G89" s="37"/>
      <c r="H89" s="65"/>
      <c r="I89" s="66">
        <f ca="1">IF(B89="","",IF(H89="","",CHOOSE(MATCH($H89,IF($D89="男",INDIRECT('設定'!Q127),INDIRECT('設定'!R127)),1),0,1,2,3,4,5,6,7,8,9,10)))</f>
      </c>
      <c r="J89" s="65"/>
      <c r="K89" s="66">
        <f ca="1">IF(B89="","",IF(J89="","",CHOOSE(MATCH(J89,IF($D89="男",INDIRECT('設定'!S127),INDIRECT('設定'!T127)),1),0,1,2,3,4,5,6,7,8,9,10)))</f>
      </c>
      <c r="L89" s="65"/>
      <c r="M89" s="66">
        <f ca="1">IF(B89="","",IF(L89="","",CHOOSE(MATCH(L89,IF($D89="男",INDIRECT('設定'!U127),INDIRECT('設定'!V127)),1),0,1,2,3,4,5,6,7,8,9,10)))</f>
      </c>
      <c r="N89" s="65"/>
      <c r="O89" s="66">
        <f ca="1">IF(B89="","",IF(N89="","",CHOOSE(MATCH(N89,IF($D89="男",INDIRECT('設定'!W127),INDIRECT('設定'!X127)),1),0,1,2,3,4,5,6,7,8,9,10)))</f>
      </c>
      <c r="P89" s="65"/>
      <c r="Q89" s="66">
        <f ca="1">IF(B89="","",IF(P89="","",CHOOSE(MATCH(P89,IF($D89="男",INDIRECT('設定'!Y127),INDIRECT('設定'!Z127)),1),0,1,2,3,4,5,6,7,8,9,10)))</f>
      </c>
      <c r="R89" s="25">
        <f t="shared" si="8"/>
      </c>
      <c r="S89" s="25">
        <f t="shared" si="9"/>
      </c>
      <c r="T89" s="25">
        <f>IF(R89="","",IF(R89=5,INDEX('設定'!$A$2:$G$8,MATCH(S89,'設定'!$A$2:$A$8,1),MATCH(U89,'設定'!$A$2:$G$2,1)),IF('設定'!AA127,INDEX('設定'!$A$11:$G$17,MATCH(S89,'設定'!$A$11:$A$17,1),MATCH(U89,'設定'!$A$11:$G$11,1)),"-----")))</f>
      </c>
      <c r="U89" s="26">
        <f t="shared" si="10"/>
      </c>
      <c r="V89" s="24">
        <f t="shared" si="11"/>
      </c>
    </row>
    <row r="90" spans="1:22" ht="18" customHeight="1">
      <c r="A90" s="23">
        <v>79</v>
      </c>
      <c r="B90" s="87"/>
      <c r="C90" s="88"/>
      <c r="D90" s="37"/>
      <c r="E90" s="37"/>
      <c r="F90" s="37"/>
      <c r="G90" s="37"/>
      <c r="H90" s="65"/>
      <c r="I90" s="66">
        <f ca="1">IF(B90="","",IF(H90="","",CHOOSE(MATCH($H90,IF($D90="男",INDIRECT('設定'!Q128),INDIRECT('設定'!R128)),1),0,1,2,3,4,5,6,7,8,9,10)))</f>
      </c>
      <c r="J90" s="65"/>
      <c r="K90" s="66">
        <f ca="1">IF(B90="","",IF(J90="","",CHOOSE(MATCH(J90,IF($D90="男",INDIRECT('設定'!S128),INDIRECT('設定'!T128)),1),0,1,2,3,4,5,6,7,8,9,10)))</f>
      </c>
      <c r="L90" s="65"/>
      <c r="M90" s="66">
        <f ca="1">IF(B90="","",IF(L90="","",CHOOSE(MATCH(L90,IF($D90="男",INDIRECT('設定'!U128),INDIRECT('設定'!V128)),1),0,1,2,3,4,5,6,7,8,9,10)))</f>
      </c>
      <c r="N90" s="65"/>
      <c r="O90" s="66">
        <f ca="1">IF(B90="","",IF(N90="","",CHOOSE(MATCH(N90,IF($D90="男",INDIRECT('設定'!W128),INDIRECT('設定'!X128)),1),0,1,2,3,4,5,6,7,8,9,10)))</f>
      </c>
      <c r="P90" s="65"/>
      <c r="Q90" s="66">
        <f ca="1">IF(B90="","",IF(P90="","",CHOOSE(MATCH(P90,IF($D90="男",INDIRECT('設定'!Y128),INDIRECT('設定'!Z128)),1),0,1,2,3,4,5,6,7,8,9,10)))</f>
      </c>
      <c r="R90" s="25">
        <f t="shared" si="8"/>
      </c>
      <c r="S90" s="25">
        <f t="shared" si="9"/>
      </c>
      <c r="T90" s="25">
        <f>IF(R90="","",IF(R90=5,INDEX('設定'!$A$2:$G$8,MATCH(S90,'設定'!$A$2:$A$8,1),MATCH(U90,'設定'!$A$2:$G$2,1)),IF('設定'!AA128,INDEX('設定'!$A$11:$G$17,MATCH(S90,'設定'!$A$11:$A$17,1),MATCH(U90,'設定'!$A$11:$G$11,1)),"-----")))</f>
      </c>
      <c r="U90" s="26">
        <f t="shared" si="10"/>
      </c>
      <c r="V90" s="24">
        <f t="shared" si="11"/>
      </c>
    </row>
    <row r="91" spans="1:22" ht="18" customHeight="1" thickBot="1">
      <c r="A91" s="31">
        <v>80</v>
      </c>
      <c r="B91" s="89"/>
      <c r="C91" s="90"/>
      <c r="D91" s="39"/>
      <c r="E91" s="39"/>
      <c r="F91" s="39"/>
      <c r="G91" s="39"/>
      <c r="H91" s="69"/>
      <c r="I91" s="70">
        <f ca="1">IF(B91="","",IF(H91="","",CHOOSE(MATCH($H91,IF($D91="男",INDIRECT('設定'!Q129),INDIRECT('設定'!R129)),1),0,1,2,3,4,5,6,7,8,9,10)))</f>
      </c>
      <c r="J91" s="69"/>
      <c r="K91" s="70">
        <f ca="1">IF(B91="","",IF(J91="","",CHOOSE(MATCH(J91,IF($D91="男",INDIRECT('設定'!S129),INDIRECT('設定'!T129)),1),0,1,2,3,4,5,6,7,8,9,10)))</f>
      </c>
      <c r="L91" s="69"/>
      <c r="M91" s="70">
        <f ca="1">IF(B91="","",IF(L91="","",CHOOSE(MATCH(L91,IF($D91="男",INDIRECT('設定'!U129),INDIRECT('設定'!V129)),1),0,1,2,3,4,5,6,7,8,9,10)))</f>
      </c>
      <c r="N91" s="69"/>
      <c r="O91" s="70">
        <f ca="1">IF(B91="","",IF(N91="","",CHOOSE(MATCH(N91,IF($D91="男",INDIRECT('設定'!W129),INDIRECT('設定'!X129)),1),0,1,2,3,4,5,6,7,8,9,10)))</f>
      </c>
      <c r="P91" s="69"/>
      <c r="Q91" s="70">
        <f ca="1">IF(B91="","",IF(P91="","",CHOOSE(MATCH(P91,IF($D91="男",INDIRECT('設定'!Y129),INDIRECT('設定'!Z129)),1),0,1,2,3,4,5,6,7,8,9,10)))</f>
      </c>
      <c r="R91" s="33">
        <f t="shared" si="8"/>
      </c>
      <c r="S91" s="33">
        <f t="shared" si="9"/>
      </c>
      <c r="T91" s="33">
        <f>IF(R91="","",IF(R91=5,INDEX('設定'!$A$2:$G$8,MATCH(S91,'設定'!$A$2:$A$8,1),MATCH(U91,'設定'!$A$2:$G$2,1)),IF('設定'!AA129,INDEX('設定'!$A$11:$G$17,MATCH(S91,'設定'!$A$11:$A$17,1),MATCH(U91,'設定'!$A$11:$G$11,1)),"-----")))</f>
      </c>
      <c r="U91" s="34">
        <f t="shared" si="10"/>
      </c>
      <c r="V91" s="32">
        <f t="shared" si="11"/>
      </c>
    </row>
    <row r="92" spans="1:22" ht="18" customHeight="1">
      <c r="A92" s="18">
        <v>81</v>
      </c>
      <c r="B92" s="98"/>
      <c r="C92" s="99"/>
      <c r="D92" s="40"/>
      <c r="E92" s="40"/>
      <c r="F92" s="40"/>
      <c r="G92" s="40"/>
      <c r="H92" s="71"/>
      <c r="I92" s="64">
        <f ca="1">IF(B92="","",IF(H92="","",CHOOSE(MATCH($H92,IF($D92="男",INDIRECT('設定'!Q130),INDIRECT('設定'!R130)),1),0,1,2,3,4,5,6,7,8,9,10)))</f>
      </c>
      <c r="J92" s="71"/>
      <c r="K92" s="64">
        <f ca="1">IF(B92="","",IF(J92="","",CHOOSE(MATCH(J92,IF($D92="男",INDIRECT('設定'!S130),INDIRECT('設定'!T130)),1),0,1,2,3,4,5,6,7,8,9,10)))</f>
      </c>
      <c r="L92" s="71"/>
      <c r="M92" s="64">
        <f ca="1">IF(B92="","",IF(L92="","",CHOOSE(MATCH(L92,IF($D92="男",INDIRECT('設定'!U130),INDIRECT('設定'!V130)),1),0,1,2,3,4,5,6,7,8,9,10)))</f>
      </c>
      <c r="N92" s="71"/>
      <c r="O92" s="64">
        <f ca="1">IF(B92="","",IF(N92="","",CHOOSE(MATCH(N92,IF($D92="男",INDIRECT('設定'!W130),INDIRECT('設定'!X130)),1),0,1,2,3,4,5,6,7,8,9,10)))</f>
      </c>
      <c r="P92" s="71"/>
      <c r="Q92" s="64">
        <f ca="1">IF(B92="","",IF(P92="","",CHOOSE(MATCH(P92,IF($D92="男",INDIRECT('設定'!Y130),INDIRECT('設定'!Z130)),1),0,1,2,3,4,5,6,7,8,9,10)))</f>
      </c>
      <c r="R92" s="20">
        <f t="shared" si="8"/>
      </c>
      <c r="S92" s="20">
        <f t="shared" si="9"/>
      </c>
      <c r="T92" s="20">
        <f>IF(R92="","",IF(R92=5,INDEX('設定'!$A$2:$G$8,MATCH(S92,'設定'!$A$2:$A$8,1),MATCH(U92,'設定'!$A$2:$G$2,1)),IF('設定'!AA130,INDEX('設定'!$A$11:$G$17,MATCH(S92,'設定'!$A$11:$A$17,1),MATCH(U92,'設定'!$A$11:$G$11,1)),"-----")))</f>
      </c>
      <c r="U92" s="21">
        <f t="shared" si="10"/>
      </c>
      <c r="V92" s="22">
        <f t="shared" si="11"/>
      </c>
    </row>
    <row r="93" spans="1:22" ht="18" customHeight="1">
      <c r="A93" s="23">
        <v>82</v>
      </c>
      <c r="B93" s="87"/>
      <c r="C93" s="88"/>
      <c r="D93" s="37"/>
      <c r="E93" s="37"/>
      <c r="F93" s="37"/>
      <c r="G93" s="37"/>
      <c r="H93" s="65"/>
      <c r="I93" s="66">
        <f ca="1">IF(B93="","",IF(H93="","",CHOOSE(MATCH($H93,IF($D93="男",INDIRECT('設定'!Q131),INDIRECT('設定'!R131)),1),0,1,2,3,4,5,6,7,8,9,10)))</f>
      </c>
      <c r="J93" s="65"/>
      <c r="K93" s="66">
        <f ca="1">IF(B93="","",IF(J93="","",CHOOSE(MATCH(J93,IF($D93="男",INDIRECT('設定'!S131),INDIRECT('設定'!T131)),1),0,1,2,3,4,5,6,7,8,9,10)))</f>
      </c>
      <c r="L93" s="65"/>
      <c r="M93" s="66">
        <f ca="1">IF(B93="","",IF(L93="","",CHOOSE(MATCH(L93,IF($D93="男",INDIRECT('設定'!U131),INDIRECT('設定'!V131)),1),0,1,2,3,4,5,6,7,8,9,10)))</f>
      </c>
      <c r="N93" s="65"/>
      <c r="O93" s="66">
        <f ca="1">IF(B93="","",IF(N93="","",CHOOSE(MATCH(N93,IF($D93="男",INDIRECT('設定'!W131),INDIRECT('設定'!X131)),1),0,1,2,3,4,5,6,7,8,9,10)))</f>
      </c>
      <c r="P93" s="65"/>
      <c r="Q93" s="66">
        <f ca="1">IF(B93="","",IF(P93="","",CHOOSE(MATCH(P93,IF($D93="男",INDIRECT('設定'!Y131),INDIRECT('設定'!Z131)),1),0,1,2,3,4,5,6,7,8,9,10)))</f>
      </c>
      <c r="R93" s="25">
        <f t="shared" si="8"/>
      </c>
      <c r="S93" s="25">
        <f t="shared" si="9"/>
      </c>
      <c r="T93" s="25">
        <f>IF(R93="","",IF(R93=5,INDEX('設定'!$A$2:$G$8,MATCH(S93,'設定'!$A$2:$A$8,1),MATCH(U93,'設定'!$A$2:$G$2,1)),IF('設定'!AA131,INDEX('設定'!$A$11:$G$17,MATCH(S93,'設定'!$A$11:$A$17,1),MATCH(U93,'設定'!$A$11:$G$11,1)),"-----")))</f>
      </c>
      <c r="U93" s="26">
        <f t="shared" si="10"/>
      </c>
      <c r="V93" s="24">
        <f t="shared" si="11"/>
      </c>
    </row>
    <row r="94" spans="1:22" ht="18" customHeight="1">
      <c r="A94" s="23">
        <v>83</v>
      </c>
      <c r="B94" s="87"/>
      <c r="C94" s="88"/>
      <c r="D94" s="37"/>
      <c r="E94" s="37"/>
      <c r="F94" s="37"/>
      <c r="G94" s="37"/>
      <c r="H94" s="65"/>
      <c r="I94" s="66">
        <f ca="1">IF(B94="","",IF(H94="","",CHOOSE(MATCH($H94,IF($D94="男",INDIRECT('設定'!Q132),INDIRECT('設定'!R132)),1),0,1,2,3,4,5,6,7,8,9,10)))</f>
      </c>
      <c r="J94" s="65"/>
      <c r="K94" s="66">
        <f ca="1">IF(B94="","",IF(J94="","",CHOOSE(MATCH(J94,IF($D94="男",INDIRECT('設定'!S132),INDIRECT('設定'!T132)),1),0,1,2,3,4,5,6,7,8,9,10)))</f>
      </c>
      <c r="L94" s="65"/>
      <c r="M94" s="66">
        <f ca="1">IF(B94="","",IF(L94="","",CHOOSE(MATCH(L94,IF($D94="男",INDIRECT('設定'!U132),INDIRECT('設定'!V132)),1),0,1,2,3,4,5,6,7,8,9,10)))</f>
      </c>
      <c r="N94" s="65"/>
      <c r="O94" s="66">
        <f ca="1">IF(B94="","",IF(N94="","",CHOOSE(MATCH(N94,IF($D94="男",INDIRECT('設定'!W132),INDIRECT('設定'!X132)),1),0,1,2,3,4,5,6,7,8,9,10)))</f>
      </c>
      <c r="P94" s="65"/>
      <c r="Q94" s="66">
        <f ca="1">IF(B94="","",IF(P94="","",CHOOSE(MATCH(P94,IF($D94="男",INDIRECT('設定'!Y132),INDIRECT('設定'!Z132)),1),0,1,2,3,4,5,6,7,8,9,10)))</f>
      </c>
      <c r="R94" s="25">
        <f t="shared" si="8"/>
      </c>
      <c r="S94" s="25">
        <f t="shared" si="9"/>
      </c>
      <c r="T94" s="25">
        <f>IF(R94="","",IF(R94=5,INDEX('設定'!$A$2:$G$8,MATCH(S94,'設定'!$A$2:$A$8,1),MATCH(U94,'設定'!$A$2:$G$2,1)),IF('設定'!AA132,INDEX('設定'!$A$11:$G$17,MATCH(S94,'設定'!$A$11:$A$17,1),MATCH(U94,'設定'!$A$11:$G$11,1)),"-----")))</f>
      </c>
      <c r="U94" s="26">
        <f t="shared" si="10"/>
      </c>
      <c r="V94" s="24">
        <f t="shared" si="11"/>
      </c>
    </row>
    <row r="95" spans="1:22" ht="18" customHeight="1">
      <c r="A95" s="23">
        <v>84</v>
      </c>
      <c r="B95" s="87"/>
      <c r="C95" s="88"/>
      <c r="D95" s="37"/>
      <c r="E95" s="37"/>
      <c r="F95" s="37"/>
      <c r="G95" s="37"/>
      <c r="H95" s="65"/>
      <c r="I95" s="66">
        <f ca="1">IF(B95="","",IF(H95="","",CHOOSE(MATCH($H95,IF($D95="男",INDIRECT('設定'!Q133),INDIRECT('設定'!R133)),1),0,1,2,3,4,5,6,7,8,9,10)))</f>
      </c>
      <c r="J95" s="65"/>
      <c r="K95" s="66">
        <f ca="1">IF(B95="","",IF(J95="","",CHOOSE(MATCH(J95,IF($D95="男",INDIRECT('設定'!S133),INDIRECT('設定'!T133)),1),0,1,2,3,4,5,6,7,8,9,10)))</f>
      </c>
      <c r="L95" s="65"/>
      <c r="M95" s="66">
        <f ca="1">IF(B95="","",IF(L95="","",CHOOSE(MATCH(L95,IF($D95="男",INDIRECT('設定'!U133),INDIRECT('設定'!V133)),1),0,1,2,3,4,5,6,7,8,9,10)))</f>
      </c>
      <c r="N95" s="65"/>
      <c r="O95" s="66">
        <f ca="1">IF(B95="","",IF(N95="","",CHOOSE(MATCH(N95,IF($D95="男",INDIRECT('設定'!W133),INDIRECT('設定'!X133)),1),0,1,2,3,4,5,6,7,8,9,10)))</f>
      </c>
      <c r="P95" s="65"/>
      <c r="Q95" s="66">
        <f ca="1">IF(B95="","",IF(P95="","",CHOOSE(MATCH(P95,IF($D95="男",INDIRECT('設定'!Y133),INDIRECT('設定'!Z133)),1),0,1,2,3,4,5,6,7,8,9,10)))</f>
      </c>
      <c r="R95" s="25">
        <f t="shared" si="8"/>
      </c>
      <c r="S95" s="25">
        <f t="shared" si="9"/>
      </c>
      <c r="T95" s="25">
        <f>IF(R95="","",IF(R95=5,INDEX('設定'!$A$2:$G$8,MATCH(S95,'設定'!$A$2:$A$8,1),MATCH(U95,'設定'!$A$2:$G$2,1)),IF('設定'!AA133,INDEX('設定'!$A$11:$G$17,MATCH(S95,'設定'!$A$11:$A$17,1),MATCH(U95,'設定'!$A$11:$G$11,1)),"-----")))</f>
      </c>
      <c r="U95" s="26">
        <f t="shared" si="10"/>
      </c>
      <c r="V95" s="24">
        <f t="shared" si="11"/>
      </c>
    </row>
    <row r="96" spans="1:22" ht="18" customHeight="1">
      <c r="A96" s="27">
        <v>85</v>
      </c>
      <c r="B96" s="96"/>
      <c r="C96" s="97"/>
      <c r="D96" s="38"/>
      <c r="E96" s="38"/>
      <c r="F96" s="38"/>
      <c r="G96" s="38"/>
      <c r="H96" s="67"/>
      <c r="I96" s="68">
        <f ca="1">IF(B96="","",IF(H96="","",CHOOSE(MATCH($H96,IF($D96="男",INDIRECT('設定'!Q134),INDIRECT('設定'!R134)),1),0,1,2,3,4,5,6,7,8,9,10)))</f>
      </c>
      <c r="J96" s="67"/>
      <c r="K96" s="68">
        <f ca="1">IF(B96="","",IF(J96="","",CHOOSE(MATCH(J96,IF($D96="男",INDIRECT('設定'!S134),INDIRECT('設定'!T134)),1),0,1,2,3,4,5,6,7,8,9,10)))</f>
      </c>
      <c r="L96" s="67"/>
      <c r="M96" s="68">
        <f ca="1">IF(B96="","",IF(L96="","",CHOOSE(MATCH(L96,IF($D96="男",INDIRECT('設定'!U134),INDIRECT('設定'!V134)),1),0,1,2,3,4,5,6,7,8,9,10)))</f>
      </c>
      <c r="N96" s="67"/>
      <c r="O96" s="68">
        <f ca="1">IF(B96="","",IF(N96="","",CHOOSE(MATCH(N96,IF($D96="男",INDIRECT('設定'!W134),INDIRECT('設定'!X134)),1),0,1,2,3,4,5,6,7,8,9,10)))</f>
      </c>
      <c r="P96" s="67"/>
      <c r="Q96" s="68">
        <f ca="1">IF(B96="","",IF(P96="","",CHOOSE(MATCH(P96,IF($D96="男",INDIRECT('設定'!Y134),INDIRECT('設定'!Z134)),1),0,1,2,3,4,5,6,7,8,9,10)))</f>
      </c>
      <c r="R96" s="29">
        <f t="shared" si="8"/>
      </c>
      <c r="S96" s="29">
        <f t="shared" si="9"/>
      </c>
      <c r="T96" s="29">
        <f>IF(R96="","",IF(R96=5,INDEX('設定'!$A$2:$G$8,MATCH(S96,'設定'!$A$2:$A$8,1),MATCH(U96,'設定'!$A$2:$G$2,1)),IF('設定'!AA134,INDEX('設定'!$A$11:$G$17,MATCH(S96,'設定'!$A$11:$A$17,1),MATCH(U96,'設定'!$A$11:$G$11,1)),"-----")))</f>
      </c>
      <c r="U96" s="30">
        <f t="shared" si="10"/>
      </c>
      <c r="V96" s="28">
        <f t="shared" si="11"/>
      </c>
    </row>
    <row r="97" spans="1:22" ht="18" customHeight="1">
      <c r="A97" s="17">
        <v>86</v>
      </c>
      <c r="B97" s="94"/>
      <c r="C97" s="95"/>
      <c r="D97" s="36"/>
      <c r="E97" s="36"/>
      <c r="F97" s="36"/>
      <c r="G97" s="36"/>
      <c r="H97" s="63"/>
      <c r="I97" s="64">
        <f ca="1">IF(B97="","",IF(H97="","",CHOOSE(MATCH($H97,IF($D97="男",INDIRECT('設定'!Q135),INDIRECT('設定'!R135)),1),0,1,2,3,4,5,6,7,8,9,10)))</f>
      </c>
      <c r="J97" s="63"/>
      <c r="K97" s="64">
        <f ca="1">IF(B97="","",IF(J97="","",CHOOSE(MATCH(J97,IF($D97="男",INDIRECT('設定'!S135),INDIRECT('設定'!T135)),1),0,1,2,3,4,5,6,7,8,9,10)))</f>
      </c>
      <c r="L97" s="63"/>
      <c r="M97" s="64">
        <f ca="1">IF(B97="","",IF(L97="","",CHOOSE(MATCH(L97,IF($D97="男",INDIRECT('設定'!U135),INDIRECT('設定'!V135)),1),0,1,2,3,4,5,6,7,8,9,10)))</f>
      </c>
      <c r="N97" s="63"/>
      <c r="O97" s="64">
        <f ca="1">IF(B97="","",IF(N97="","",CHOOSE(MATCH(N97,IF($D97="男",INDIRECT('設定'!W135),INDIRECT('設定'!X135)),1),0,1,2,3,4,5,6,7,8,9,10)))</f>
      </c>
      <c r="P97" s="63"/>
      <c r="Q97" s="64">
        <f ca="1">IF(B97="","",IF(P97="","",CHOOSE(MATCH(P97,IF($D97="男",INDIRECT('設定'!Y135),INDIRECT('設定'!Z135)),1),0,1,2,3,4,5,6,7,8,9,10)))</f>
      </c>
      <c r="R97" s="20">
        <f t="shared" si="8"/>
      </c>
      <c r="S97" s="20">
        <f t="shared" si="9"/>
      </c>
      <c r="T97" s="20">
        <f>IF(R97="","",IF(R97=5,INDEX('設定'!$A$2:$G$8,MATCH(S97,'設定'!$A$2:$A$8,1),MATCH(U97,'設定'!$A$2:$G$2,1)),IF('設定'!AA135,INDEX('設定'!$A$11:$G$17,MATCH(S97,'設定'!$A$11:$A$17,1),MATCH(U97,'設定'!$A$11:$G$11,1)),"-----")))</f>
      </c>
      <c r="U97" s="21">
        <f t="shared" si="10"/>
      </c>
      <c r="V97" s="22">
        <f t="shared" si="11"/>
      </c>
    </row>
    <row r="98" spans="1:22" ht="18" customHeight="1">
      <c r="A98" s="23">
        <v>87</v>
      </c>
      <c r="B98" s="87"/>
      <c r="C98" s="88"/>
      <c r="D98" s="37"/>
      <c r="E98" s="37"/>
      <c r="F98" s="37"/>
      <c r="G98" s="37"/>
      <c r="H98" s="65"/>
      <c r="I98" s="66">
        <f ca="1">IF(B98="","",IF(H98="","",CHOOSE(MATCH($H98,IF($D98="男",INDIRECT('設定'!Q136),INDIRECT('設定'!R136)),1),0,1,2,3,4,5,6,7,8,9,10)))</f>
      </c>
      <c r="J98" s="65"/>
      <c r="K98" s="66">
        <f ca="1">IF(B98="","",IF(J98="","",CHOOSE(MATCH(J98,IF($D98="男",INDIRECT('設定'!S136),INDIRECT('設定'!T136)),1),0,1,2,3,4,5,6,7,8,9,10)))</f>
      </c>
      <c r="L98" s="65"/>
      <c r="M98" s="66">
        <f ca="1">IF(B98="","",IF(L98="","",CHOOSE(MATCH(L98,IF($D98="男",INDIRECT('設定'!U136),INDIRECT('設定'!V136)),1),0,1,2,3,4,5,6,7,8,9,10)))</f>
      </c>
      <c r="N98" s="65"/>
      <c r="O98" s="66">
        <f ca="1">IF(B98="","",IF(N98="","",CHOOSE(MATCH(N98,IF($D98="男",INDIRECT('設定'!W136),INDIRECT('設定'!X136)),1),0,1,2,3,4,5,6,7,8,9,10)))</f>
      </c>
      <c r="P98" s="65"/>
      <c r="Q98" s="66">
        <f ca="1">IF(B98="","",IF(P98="","",CHOOSE(MATCH(P98,IF($D98="男",INDIRECT('設定'!Y136),INDIRECT('設定'!Z136)),1),0,1,2,3,4,5,6,7,8,9,10)))</f>
      </c>
      <c r="R98" s="25">
        <f t="shared" si="8"/>
      </c>
      <c r="S98" s="25">
        <f t="shared" si="9"/>
      </c>
      <c r="T98" s="25">
        <f>IF(R98="","",IF(R98=5,INDEX('設定'!$A$2:$G$8,MATCH(S98,'設定'!$A$2:$A$8,1),MATCH(U98,'設定'!$A$2:$G$2,1)),IF('設定'!AA136,INDEX('設定'!$A$11:$G$17,MATCH(S98,'設定'!$A$11:$A$17,1),MATCH(U98,'設定'!$A$11:$G$11,1)),"-----")))</f>
      </c>
      <c r="U98" s="26">
        <f t="shared" si="10"/>
      </c>
      <c r="V98" s="24">
        <f t="shared" si="11"/>
      </c>
    </row>
    <row r="99" spans="1:22" ht="18" customHeight="1">
      <c r="A99" s="23">
        <v>88</v>
      </c>
      <c r="B99" s="87"/>
      <c r="C99" s="88"/>
      <c r="D99" s="37"/>
      <c r="E99" s="37"/>
      <c r="F99" s="37"/>
      <c r="G99" s="37"/>
      <c r="H99" s="65"/>
      <c r="I99" s="66">
        <f ca="1">IF(B99="","",IF(H99="","",CHOOSE(MATCH($H99,IF($D99="男",INDIRECT('設定'!Q137),INDIRECT('設定'!R137)),1),0,1,2,3,4,5,6,7,8,9,10)))</f>
      </c>
      <c r="J99" s="65"/>
      <c r="K99" s="66">
        <f ca="1">IF(B99="","",IF(J99="","",CHOOSE(MATCH(J99,IF($D99="男",INDIRECT('設定'!S137),INDIRECT('設定'!T137)),1),0,1,2,3,4,5,6,7,8,9,10)))</f>
      </c>
      <c r="L99" s="65"/>
      <c r="M99" s="66">
        <f ca="1">IF(B99="","",IF(L99="","",CHOOSE(MATCH(L99,IF($D99="男",INDIRECT('設定'!U137),INDIRECT('設定'!V137)),1),0,1,2,3,4,5,6,7,8,9,10)))</f>
      </c>
      <c r="N99" s="65"/>
      <c r="O99" s="66">
        <f ca="1">IF(B99="","",IF(N99="","",CHOOSE(MATCH(N99,IF($D99="男",INDIRECT('設定'!W137),INDIRECT('設定'!X137)),1),0,1,2,3,4,5,6,7,8,9,10)))</f>
      </c>
      <c r="P99" s="65"/>
      <c r="Q99" s="66">
        <f ca="1">IF(B99="","",IF(P99="","",CHOOSE(MATCH(P99,IF($D99="男",INDIRECT('設定'!Y137),INDIRECT('設定'!Z137)),1),0,1,2,3,4,5,6,7,8,9,10)))</f>
      </c>
      <c r="R99" s="25">
        <f t="shared" si="8"/>
      </c>
      <c r="S99" s="25">
        <f t="shared" si="9"/>
      </c>
      <c r="T99" s="25">
        <f>IF(R99="","",IF(R99=5,INDEX('設定'!$A$2:$G$8,MATCH(S99,'設定'!$A$2:$A$8,1),MATCH(U99,'設定'!$A$2:$G$2,1)),IF('設定'!AA137,INDEX('設定'!$A$11:$G$17,MATCH(S99,'設定'!$A$11:$A$17,1),MATCH(U99,'設定'!$A$11:$G$11,1)),"-----")))</f>
      </c>
      <c r="U99" s="26">
        <f t="shared" si="10"/>
      </c>
      <c r="V99" s="24">
        <f t="shared" si="11"/>
      </c>
    </row>
    <row r="100" spans="1:22" ht="18" customHeight="1">
      <c r="A100" s="23">
        <v>89</v>
      </c>
      <c r="B100" s="87"/>
      <c r="C100" s="88"/>
      <c r="D100" s="37"/>
      <c r="E100" s="37"/>
      <c r="F100" s="37"/>
      <c r="G100" s="37"/>
      <c r="H100" s="65"/>
      <c r="I100" s="66">
        <f ca="1">IF(B100="","",IF(H100="","",CHOOSE(MATCH($H100,IF($D100="男",INDIRECT('設定'!Q138),INDIRECT('設定'!R138)),1),0,1,2,3,4,5,6,7,8,9,10)))</f>
      </c>
      <c r="J100" s="65"/>
      <c r="K100" s="66">
        <f ca="1">IF(B100="","",IF(J100="","",CHOOSE(MATCH(J100,IF($D100="男",INDIRECT('設定'!S138),INDIRECT('設定'!T138)),1),0,1,2,3,4,5,6,7,8,9,10)))</f>
      </c>
      <c r="L100" s="65"/>
      <c r="M100" s="66">
        <f ca="1">IF(B100="","",IF(L100="","",CHOOSE(MATCH(L100,IF($D100="男",INDIRECT('設定'!U138),INDIRECT('設定'!V138)),1),0,1,2,3,4,5,6,7,8,9,10)))</f>
      </c>
      <c r="N100" s="65"/>
      <c r="O100" s="66">
        <f ca="1">IF(B100="","",IF(N100="","",CHOOSE(MATCH(N100,IF($D100="男",INDIRECT('設定'!W138),INDIRECT('設定'!X138)),1),0,1,2,3,4,5,6,7,8,9,10)))</f>
      </c>
      <c r="P100" s="65"/>
      <c r="Q100" s="66">
        <f ca="1">IF(B100="","",IF(P100="","",CHOOSE(MATCH(P100,IF($D100="男",INDIRECT('設定'!Y138),INDIRECT('設定'!Z138)),1),0,1,2,3,4,5,6,7,8,9,10)))</f>
      </c>
      <c r="R100" s="25">
        <f t="shared" si="8"/>
      </c>
      <c r="S100" s="25">
        <f t="shared" si="9"/>
      </c>
      <c r="T100" s="25">
        <f>IF(R100="","",IF(R100=5,INDEX('設定'!$A$2:$G$8,MATCH(S100,'設定'!$A$2:$A$8,1),MATCH(U100,'設定'!$A$2:$G$2,1)),IF('設定'!AA138,INDEX('設定'!$A$11:$G$17,MATCH(S100,'設定'!$A$11:$A$17,1),MATCH(U100,'設定'!$A$11:$G$11,1)),"-----")))</f>
      </c>
      <c r="U100" s="26">
        <f t="shared" si="10"/>
      </c>
      <c r="V100" s="24">
        <f t="shared" si="11"/>
      </c>
    </row>
    <row r="101" spans="1:22" ht="18" customHeight="1">
      <c r="A101" s="27">
        <v>90</v>
      </c>
      <c r="B101" s="96"/>
      <c r="C101" s="97"/>
      <c r="D101" s="38"/>
      <c r="E101" s="38"/>
      <c r="F101" s="38"/>
      <c r="G101" s="38"/>
      <c r="H101" s="67"/>
      <c r="I101" s="68">
        <f ca="1">IF(B101="","",IF(H101="","",CHOOSE(MATCH($H101,IF($D101="男",INDIRECT('設定'!Q139),INDIRECT('設定'!R139)),1),0,1,2,3,4,5,6,7,8,9,10)))</f>
      </c>
      <c r="J101" s="67"/>
      <c r="K101" s="68">
        <f ca="1">IF(B101="","",IF(J101="","",CHOOSE(MATCH(J101,IF($D101="男",INDIRECT('設定'!S139),INDIRECT('設定'!T139)),1),0,1,2,3,4,5,6,7,8,9,10)))</f>
      </c>
      <c r="L101" s="67"/>
      <c r="M101" s="68">
        <f ca="1">IF(B101="","",IF(L101="","",CHOOSE(MATCH(L101,IF($D101="男",INDIRECT('設定'!U139),INDIRECT('設定'!V139)),1),0,1,2,3,4,5,6,7,8,9,10)))</f>
      </c>
      <c r="N101" s="67"/>
      <c r="O101" s="68">
        <f ca="1">IF(B101="","",IF(N101="","",CHOOSE(MATCH(N101,IF($D101="男",INDIRECT('設定'!W139),INDIRECT('設定'!X139)),1),0,1,2,3,4,5,6,7,8,9,10)))</f>
      </c>
      <c r="P101" s="67"/>
      <c r="Q101" s="68">
        <f ca="1">IF(B101="","",IF(P101="","",CHOOSE(MATCH(P101,IF($D101="男",INDIRECT('設定'!Y139),INDIRECT('設定'!Z139)),1),0,1,2,3,4,5,6,7,8,9,10)))</f>
      </c>
      <c r="R101" s="29">
        <f t="shared" si="8"/>
      </c>
      <c r="S101" s="29">
        <f t="shared" si="9"/>
      </c>
      <c r="T101" s="29">
        <f>IF(R101="","",IF(R101=5,INDEX('設定'!$A$2:$G$8,MATCH(S101,'設定'!$A$2:$A$8,1),MATCH(U101,'設定'!$A$2:$G$2,1)),IF('設定'!AA139,INDEX('設定'!$A$11:$G$17,MATCH(S101,'設定'!$A$11:$A$17,1),MATCH(U101,'設定'!$A$11:$G$11,1)),"-----")))</f>
      </c>
      <c r="U101" s="30">
        <f t="shared" si="10"/>
      </c>
      <c r="V101" s="28">
        <f t="shared" si="11"/>
      </c>
    </row>
    <row r="102" spans="1:22" ht="18" customHeight="1">
      <c r="A102" s="17">
        <v>91</v>
      </c>
      <c r="B102" s="94"/>
      <c r="C102" s="95"/>
      <c r="D102" s="36"/>
      <c r="E102" s="36"/>
      <c r="F102" s="36"/>
      <c r="G102" s="36"/>
      <c r="H102" s="63"/>
      <c r="I102" s="64">
        <f ca="1">IF(B102="","",IF(H102="","",CHOOSE(MATCH($H102,IF($D102="男",INDIRECT('設定'!Q140),INDIRECT('設定'!R140)),1),0,1,2,3,4,5,6,7,8,9,10)))</f>
      </c>
      <c r="J102" s="63"/>
      <c r="K102" s="64">
        <f ca="1">IF(B102="","",IF(J102="","",CHOOSE(MATCH(J102,IF($D102="男",INDIRECT('設定'!S140),INDIRECT('設定'!T140)),1),0,1,2,3,4,5,6,7,8,9,10)))</f>
      </c>
      <c r="L102" s="63"/>
      <c r="M102" s="64">
        <f ca="1">IF(B102="","",IF(L102="","",CHOOSE(MATCH(L102,IF($D102="男",INDIRECT('設定'!U140),INDIRECT('設定'!V140)),1),0,1,2,3,4,5,6,7,8,9,10)))</f>
      </c>
      <c r="N102" s="63"/>
      <c r="O102" s="64">
        <f ca="1">IF(B102="","",IF(N102="","",CHOOSE(MATCH(N102,IF($D102="男",INDIRECT('設定'!W140),INDIRECT('設定'!X140)),1),0,1,2,3,4,5,6,7,8,9,10)))</f>
      </c>
      <c r="P102" s="63"/>
      <c r="Q102" s="64">
        <f ca="1">IF(B102="","",IF(P102="","",CHOOSE(MATCH(P102,IF($D102="男",INDIRECT('設定'!Y140),INDIRECT('設定'!Z140)),1),0,1,2,3,4,5,6,7,8,9,10)))</f>
      </c>
      <c r="R102" s="20">
        <f t="shared" si="8"/>
      </c>
      <c r="S102" s="20">
        <f t="shared" si="9"/>
      </c>
      <c r="T102" s="20">
        <f>IF(R102="","",IF(R102=5,INDEX('設定'!$A$2:$G$8,MATCH(S102,'設定'!$A$2:$A$8,1),MATCH(U102,'設定'!$A$2:$G$2,1)),IF('設定'!AA140,INDEX('設定'!$A$11:$G$17,MATCH(S102,'設定'!$A$11:$A$17,1),MATCH(U102,'設定'!$A$11:$G$11,1)),"-----")))</f>
      </c>
      <c r="U102" s="21">
        <f t="shared" si="10"/>
      </c>
      <c r="V102" s="22">
        <f t="shared" si="11"/>
      </c>
    </row>
    <row r="103" spans="1:22" ht="18" customHeight="1">
      <c r="A103" s="23">
        <v>92</v>
      </c>
      <c r="B103" s="87"/>
      <c r="C103" s="88"/>
      <c r="D103" s="37"/>
      <c r="E103" s="37"/>
      <c r="F103" s="37"/>
      <c r="G103" s="37"/>
      <c r="H103" s="65"/>
      <c r="I103" s="66">
        <f ca="1">IF(B103="","",IF(H103="","",CHOOSE(MATCH($H103,IF($D103="男",INDIRECT('設定'!Q141),INDIRECT('設定'!R141)),1),0,1,2,3,4,5,6,7,8,9,10)))</f>
      </c>
      <c r="J103" s="65"/>
      <c r="K103" s="66">
        <f ca="1">IF(B103="","",IF(J103="","",CHOOSE(MATCH(J103,IF($D103="男",INDIRECT('設定'!S141),INDIRECT('設定'!T141)),1),0,1,2,3,4,5,6,7,8,9,10)))</f>
      </c>
      <c r="L103" s="65"/>
      <c r="M103" s="66">
        <f ca="1">IF(B103="","",IF(L103="","",CHOOSE(MATCH(L103,IF($D103="男",INDIRECT('設定'!U141),INDIRECT('設定'!V141)),1),0,1,2,3,4,5,6,7,8,9,10)))</f>
      </c>
      <c r="N103" s="65"/>
      <c r="O103" s="66">
        <f ca="1">IF(B103="","",IF(N103="","",CHOOSE(MATCH(N103,IF($D103="男",INDIRECT('設定'!W141),INDIRECT('設定'!X141)),1),0,1,2,3,4,5,6,7,8,9,10)))</f>
      </c>
      <c r="P103" s="65"/>
      <c r="Q103" s="66">
        <f ca="1">IF(B103="","",IF(P103="","",CHOOSE(MATCH(P103,IF($D103="男",INDIRECT('設定'!Y141),INDIRECT('設定'!Z141)),1),0,1,2,3,4,5,6,7,8,9,10)))</f>
      </c>
      <c r="R103" s="25">
        <f t="shared" si="8"/>
      </c>
      <c r="S103" s="25">
        <f t="shared" si="9"/>
      </c>
      <c r="T103" s="25">
        <f>IF(R103="","",IF(R103=5,INDEX('設定'!$A$2:$G$8,MATCH(S103,'設定'!$A$2:$A$8,1),MATCH(U103,'設定'!$A$2:$G$2,1)),IF('設定'!AA141,INDEX('設定'!$A$11:$G$17,MATCH(S103,'設定'!$A$11:$A$17,1),MATCH(U103,'設定'!$A$11:$G$11,1)),"-----")))</f>
      </c>
      <c r="U103" s="26">
        <f t="shared" si="10"/>
      </c>
      <c r="V103" s="24">
        <f t="shared" si="11"/>
      </c>
    </row>
    <row r="104" spans="1:22" ht="18" customHeight="1">
      <c r="A104" s="23">
        <v>93</v>
      </c>
      <c r="B104" s="87"/>
      <c r="C104" s="88"/>
      <c r="D104" s="37"/>
      <c r="E104" s="37"/>
      <c r="F104" s="37"/>
      <c r="G104" s="37"/>
      <c r="H104" s="65"/>
      <c r="I104" s="66">
        <f ca="1">IF(B104="","",IF(H104="","",CHOOSE(MATCH($H104,IF($D104="男",INDIRECT('設定'!Q142),INDIRECT('設定'!R142)),1),0,1,2,3,4,5,6,7,8,9,10)))</f>
      </c>
      <c r="J104" s="65"/>
      <c r="K104" s="66">
        <f ca="1">IF(B104="","",IF(J104="","",CHOOSE(MATCH(J104,IF($D104="男",INDIRECT('設定'!S142),INDIRECT('設定'!T142)),1),0,1,2,3,4,5,6,7,8,9,10)))</f>
      </c>
      <c r="L104" s="65"/>
      <c r="M104" s="66">
        <f ca="1">IF(B104="","",IF(L104="","",CHOOSE(MATCH(L104,IF($D104="男",INDIRECT('設定'!U142),INDIRECT('設定'!V142)),1),0,1,2,3,4,5,6,7,8,9,10)))</f>
      </c>
      <c r="N104" s="65"/>
      <c r="O104" s="66">
        <f ca="1">IF(B104="","",IF(N104="","",CHOOSE(MATCH(N104,IF($D104="男",INDIRECT('設定'!W142),INDIRECT('設定'!X142)),1),0,1,2,3,4,5,6,7,8,9,10)))</f>
      </c>
      <c r="P104" s="65"/>
      <c r="Q104" s="66">
        <f ca="1">IF(B104="","",IF(P104="","",CHOOSE(MATCH(P104,IF($D104="男",INDIRECT('設定'!Y142),INDIRECT('設定'!Z142)),1),0,1,2,3,4,5,6,7,8,9,10)))</f>
      </c>
      <c r="R104" s="25">
        <f t="shared" si="8"/>
      </c>
      <c r="S104" s="25">
        <f t="shared" si="9"/>
      </c>
      <c r="T104" s="25">
        <f>IF(R104="","",IF(R104=5,INDEX('設定'!$A$2:$G$8,MATCH(S104,'設定'!$A$2:$A$8,1),MATCH(U104,'設定'!$A$2:$G$2,1)),IF('設定'!AA142,INDEX('設定'!$A$11:$G$17,MATCH(S104,'設定'!$A$11:$A$17,1),MATCH(U104,'設定'!$A$11:$G$11,1)),"-----")))</f>
      </c>
      <c r="U104" s="26">
        <f t="shared" si="10"/>
      </c>
      <c r="V104" s="24">
        <f t="shared" si="11"/>
      </c>
    </row>
    <row r="105" spans="1:22" ht="18" customHeight="1">
      <c r="A105" s="23">
        <v>94</v>
      </c>
      <c r="B105" s="87"/>
      <c r="C105" s="88"/>
      <c r="D105" s="37"/>
      <c r="E105" s="37"/>
      <c r="F105" s="37"/>
      <c r="G105" s="37"/>
      <c r="H105" s="65"/>
      <c r="I105" s="66">
        <f ca="1">IF(B105="","",IF(H105="","",CHOOSE(MATCH($H105,IF($D105="男",INDIRECT('設定'!Q143),INDIRECT('設定'!R143)),1),0,1,2,3,4,5,6,7,8,9,10)))</f>
      </c>
      <c r="J105" s="65"/>
      <c r="K105" s="66">
        <f ca="1">IF(B105="","",IF(J105="","",CHOOSE(MATCH(J105,IF($D105="男",INDIRECT('設定'!S143),INDIRECT('設定'!T143)),1),0,1,2,3,4,5,6,7,8,9,10)))</f>
      </c>
      <c r="L105" s="65"/>
      <c r="M105" s="66">
        <f ca="1">IF(B105="","",IF(L105="","",CHOOSE(MATCH(L105,IF($D105="男",INDIRECT('設定'!U143),INDIRECT('設定'!V143)),1),0,1,2,3,4,5,6,7,8,9,10)))</f>
      </c>
      <c r="N105" s="65"/>
      <c r="O105" s="66">
        <f ca="1">IF(B105="","",IF(N105="","",CHOOSE(MATCH(N105,IF($D105="男",INDIRECT('設定'!W143),INDIRECT('設定'!X143)),1),0,1,2,3,4,5,6,7,8,9,10)))</f>
      </c>
      <c r="P105" s="65"/>
      <c r="Q105" s="66">
        <f ca="1">IF(B105="","",IF(P105="","",CHOOSE(MATCH(P105,IF($D105="男",INDIRECT('設定'!Y143),INDIRECT('設定'!Z143)),1),0,1,2,3,4,5,6,7,8,9,10)))</f>
      </c>
      <c r="R105" s="25">
        <f t="shared" si="8"/>
      </c>
      <c r="S105" s="25">
        <f t="shared" si="9"/>
      </c>
      <c r="T105" s="25">
        <f>IF(R105="","",IF(R105=5,INDEX('設定'!$A$2:$G$8,MATCH(S105,'設定'!$A$2:$A$8,1),MATCH(U105,'設定'!$A$2:$G$2,1)),IF('設定'!AA143,INDEX('設定'!$A$11:$G$17,MATCH(S105,'設定'!$A$11:$A$17,1),MATCH(U105,'設定'!$A$11:$G$11,1)),"-----")))</f>
      </c>
      <c r="U105" s="26">
        <f t="shared" si="10"/>
      </c>
      <c r="V105" s="24">
        <f t="shared" si="11"/>
      </c>
    </row>
    <row r="106" spans="1:22" ht="18" customHeight="1">
      <c r="A106" s="27">
        <v>95</v>
      </c>
      <c r="B106" s="96"/>
      <c r="C106" s="97"/>
      <c r="D106" s="38"/>
      <c r="E106" s="38"/>
      <c r="F106" s="38"/>
      <c r="G106" s="38"/>
      <c r="H106" s="67"/>
      <c r="I106" s="68">
        <f ca="1">IF(B106="","",IF(H106="","",CHOOSE(MATCH($H106,IF($D106="男",INDIRECT('設定'!Q144),INDIRECT('設定'!R144)),1),0,1,2,3,4,5,6,7,8,9,10)))</f>
      </c>
      <c r="J106" s="67"/>
      <c r="K106" s="68">
        <f ca="1">IF(B106="","",IF(J106="","",CHOOSE(MATCH(J106,IF($D106="男",INDIRECT('設定'!S144),INDIRECT('設定'!T144)),1),0,1,2,3,4,5,6,7,8,9,10)))</f>
      </c>
      <c r="L106" s="67"/>
      <c r="M106" s="68">
        <f ca="1">IF(B106="","",IF(L106="","",CHOOSE(MATCH(L106,IF($D106="男",INDIRECT('設定'!U144),INDIRECT('設定'!V144)),1),0,1,2,3,4,5,6,7,8,9,10)))</f>
      </c>
      <c r="N106" s="67"/>
      <c r="O106" s="68">
        <f ca="1">IF(B106="","",IF(N106="","",CHOOSE(MATCH(N106,IF($D106="男",INDIRECT('設定'!W144),INDIRECT('設定'!X144)),1),0,1,2,3,4,5,6,7,8,9,10)))</f>
      </c>
      <c r="P106" s="67"/>
      <c r="Q106" s="68">
        <f ca="1">IF(B106="","",IF(P106="","",CHOOSE(MATCH(P106,IF($D106="男",INDIRECT('設定'!Y144),INDIRECT('設定'!Z144)),1),0,1,2,3,4,5,6,7,8,9,10)))</f>
      </c>
      <c r="R106" s="29">
        <f t="shared" si="8"/>
      </c>
      <c r="S106" s="29">
        <f t="shared" si="9"/>
      </c>
      <c r="T106" s="29">
        <f>IF(R106="","",IF(R106=5,INDEX('設定'!$A$2:$G$8,MATCH(S106,'設定'!$A$2:$A$8,1),MATCH(U106,'設定'!$A$2:$G$2,1)),IF('設定'!AA144,INDEX('設定'!$A$11:$G$17,MATCH(S106,'設定'!$A$11:$A$17,1),MATCH(U106,'設定'!$A$11:$G$11,1)),"-----")))</f>
      </c>
      <c r="U106" s="30">
        <f t="shared" si="10"/>
      </c>
      <c r="V106" s="28">
        <f t="shared" si="11"/>
      </c>
    </row>
    <row r="107" spans="1:22" ht="18" customHeight="1">
      <c r="A107" s="17">
        <v>96</v>
      </c>
      <c r="B107" s="94"/>
      <c r="C107" s="95"/>
      <c r="D107" s="36"/>
      <c r="E107" s="36"/>
      <c r="F107" s="36"/>
      <c r="G107" s="36"/>
      <c r="H107" s="63"/>
      <c r="I107" s="64">
        <f ca="1">IF(B107="","",IF(H107="","",CHOOSE(MATCH($H107,IF($D107="男",INDIRECT('設定'!Q145),INDIRECT('設定'!R145)),1),0,1,2,3,4,5,6,7,8,9,10)))</f>
      </c>
      <c r="J107" s="63"/>
      <c r="K107" s="64">
        <f ca="1">IF(B107="","",IF(J107="","",CHOOSE(MATCH(J107,IF($D107="男",INDIRECT('設定'!S145),INDIRECT('設定'!T145)),1),0,1,2,3,4,5,6,7,8,9,10)))</f>
      </c>
      <c r="L107" s="63"/>
      <c r="M107" s="64">
        <f ca="1">IF(B107="","",IF(L107="","",CHOOSE(MATCH(L107,IF($D107="男",INDIRECT('設定'!U145),INDIRECT('設定'!V145)),1),0,1,2,3,4,5,6,7,8,9,10)))</f>
      </c>
      <c r="N107" s="63"/>
      <c r="O107" s="64">
        <f ca="1">IF(B107="","",IF(N107="","",CHOOSE(MATCH(N107,IF($D107="男",INDIRECT('設定'!W145),INDIRECT('設定'!X145)),1),0,1,2,3,4,5,6,7,8,9,10)))</f>
      </c>
      <c r="P107" s="63"/>
      <c r="Q107" s="64">
        <f ca="1">IF(B107="","",IF(P107="","",CHOOSE(MATCH(P107,IF($D107="男",INDIRECT('設定'!Y145),INDIRECT('設定'!Z145)),1),0,1,2,3,4,5,6,7,8,9,10)))</f>
      </c>
      <c r="R107" s="20">
        <f t="shared" si="8"/>
      </c>
      <c r="S107" s="20">
        <f t="shared" si="9"/>
      </c>
      <c r="T107" s="20">
        <f>IF(R107="","",IF(R107=5,INDEX('設定'!$A$2:$G$8,MATCH(S107,'設定'!$A$2:$A$8,1),MATCH(U107,'設定'!$A$2:$G$2,1)),IF('設定'!AA145,INDEX('設定'!$A$11:$G$17,MATCH(S107,'設定'!$A$11:$A$17,1),MATCH(U107,'設定'!$A$11:$G$11,1)),"-----")))</f>
      </c>
      <c r="U107" s="21">
        <f t="shared" si="10"/>
      </c>
      <c r="V107" s="22">
        <f t="shared" si="11"/>
      </c>
    </row>
    <row r="108" spans="1:22" ht="18" customHeight="1">
      <c r="A108" s="23">
        <v>97</v>
      </c>
      <c r="B108" s="87"/>
      <c r="C108" s="88"/>
      <c r="D108" s="37"/>
      <c r="E108" s="37"/>
      <c r="F108" s="37"/>
      <c r="G108" s="37"/>
      <c r="H108" s="65"/>
      <c r="I108" s="66">
        <f ca="1">IF(B108="","",IF(H108="","",CHOOSE(MATCH($H108,IF($D108="男",INDIRECT('設定'!Q146),INDIRECT('設定'!R146)),1),0,1,2,3,4,5,6,7,8,9,10)))</f>
      </c>
      <c r="J108" s="65"/>
      <c r="K108" s="66">
        <f ca="1">IF(B108="","",IF(J108="","",CHOOSE(MATCH(J108,IF($D108="男",INDIRECT('設定'!S146),INDIRECT('設定'!T146)),1),0,1,2,3,4,5,6,7,8,9,10)))</f>
      </c>
      <c r="L108" s="65"/>
      <c r="M108" s="66">
        <f ca="1">IF(B108="","",IF(L108="","",CHOOSE(MATCH(L108,IF($D108="男",INDIRECT('設定'!U146),INDIRECT('設定'!V146)),1),0,1,2,3,4,5,6,7,8,9,10)))</f>
      </c>
      <c r="N108" s="65"/>
      <c r="O108" s="66">
        <f ca="1">IF(B108="","",IF(N108="","",CHOOSE(MATCH(N108,IF($D108="男",INDIRECT('設定'!W146),INDIRECT('設定'!X146)),1),0,1,2,3,4,5,6,7,8,9,10)))</f>
      </c>
      <c r="P108" s="65"/>
      <c r="Q108" s="66">
        <f ca="1">IF(B108="","",IF(P108="","",CHOOSE(MATCH(P108,IF($D108="男",INDIRECT('設定'!Y146),INDIRECT('設定'!Z146)),1),0,1,2,3,4,5,6,7,8,9,10)))</f>
      </c>
      <c r="R108" s="25">
        <f t="shared" si="8"/>
      </c>
      <c r="S108" s="25">
        <f t="shared" si="9"/>
      </c>
      <c r="T108" s="25">
        <f>IF(R108="","",IF(R108=5,INDEX('設定'!$A$2:$G$8,MATCH(S108,'設定'!$A$2:$A$8,1),MATCH(U108,'設定'!$A$2:$G$2,1)),IF('設定'!AA146,INDEX('設定'!$A$11:$G$17,MATCH(S108,'設定'!$A$11:$A$17,1),MATCH(U108,'設定'!$A$11:$G$11,1)),"-----")))</f>
      </c>
      <c r="U108" s="26">
        <f t="shared" si="10"/>
      </c>
      <c r="V108" s="24">
        <f t="shared" si="11"/>
      </c>
    </row>
    <row r="109" spans="1:22" ht="18" customHeight="1">
      <c r="A109" s="23">
        <v>98</v>
      </c>
      <c r="B109" s="87"/>
      <c r="C109" s="88"/>
      <c r="D109" s="37"/>
      <c r="E109" s="37"/>
      <c r="F109" s="37"/>
      <c r="G109" s="37"/>
      <c r="H109" s="65"/>
      <c r="I109" s="66">
        <f ca="1">IF(B109="","",IF(H109="","",CHOOSE(MATCH($H109,IF($D109="男",INDIRECT('設定'!Q147),INDIRECT('設定'!R147)),1),0,1,2,3,4,5,6,7,8,9,10)))</f>
      </c>
      <c r="J109" s="65"/>
      <c r="K109" s="66">
        <f ca="1">IF(B109="","",IF(J109="","",CHOOSE(MATCH(J109,IF($D109="男",INDIRECT('設定'!S147),INDIRECT('設定'!T147)),1),0,1,2,3,4,5,6,7,8,9,10)))</f>
      </c>
      <c r="L109" s="65"/>
      <c r="M109" s="66">
        <f ca="1">IF(B109="","",IF(L109="","",CHOOSE(MATCH(L109,IF($D109="男",INDIRECT('設定'!U147),INDIRECT('設定'!V147)),1),0,1,2,3,4,5,6,7,8,9,10)))</f>
      </c>
      <c r="N109" s="65"/>
      <c r="O109" s="66">
        <f ca="1">IF(B109="","",IF(N109="","",CHOOSE(MATCH(N109,IF($D109="男",INDIRECT('設定'!W147),INDIRECT('設定'!X147)),1),0,1,2,3,4,5,6,7,8,9,10)))</f>
      </c>
      <c r="P109" s="65"/>
      <c r="Q109" s="66">
        <f ca="1">IF(B109="","",IF(P109="","",CHOOSE(MATCH(P109,IF($D109="男",INDIRECT('設定'!Y147),INDIRECT('設定'!Z147)),1),0,1,2,3,4,5,6,7,8,9,10)))</f>
      </c>
      <c r="R109" s="25">
        <f t="shared" si="8"/>
      </c>
      <c r="S109" s="25">
        <f t="shared" si="9"/>
      </c>
      <c r="T109" s="25">
        <f>IF(R109="","",IF(R109=5,INDEX('設定'!$A$2:$G$8,MATCH(S109,'設定'!$A$2:$A$8,1),MATCH(U109,'設定'!$A$2:$G$2,1)),IF('設定'!AA147,INDEX('設定'!$A$11:$G$17,MATCH(S109,'設定'!$A$11:$A$17,1),MATCH(U109,'設定'!$A$11:$G$11,1)),"-----")))</f>
      </c>
      <c r="U109" s="26">
        <f t="shared" si="10"/>
      </c>
      <c r="V109" s="24">
        <f t="shared" si="11"/>
      </c>
    </row>
    <row r="110" spans="1:22" ht="18" customHeight="1">
      <c r="A110" s="23">
        <v>99</v>
      </c>
      <c r="B110" s="87"/>
      <c r="C110" s="88"/>
      <c r="D110" s="37"/>
      <c r="E110" s="37"/>
      <c r="F110" s="37"/>
      <c r="G110" s="37"/>
      <c r="H110" s="65"/>
      <c r="I110" s="66">
        <f ca="1">IF(B110="","",IF(H110="","",CHOOSE(MATCH($H110,IF($D110="男",INDIRECT('設定'!Q148),INDIRECT('設定'!R148)),1),0,1,2,3,4,5,6,7,8,9,10)))</f>
      </c>
      <c r="J110" s="65"/>
      <c r="K110" s="66">
        <f ca="1">IF(B110="","",IF(J110="","",CHOOSE(MATCH(J110,IF($D110="男",INDIRECT('設定'!S148),INDIRECT('設定'!T148)),1),0,1,2,3,4,5,6,7,8,9,10)))</f>
      </c>
      <c r="L110" s="65"/>
      <c r="M110" s="66">
        <f ca="1">IF(B110="","",IF(L110="","",CHOOSE(MATCH(L110,IF($D110="男",INDIRECT('設定'!U148),INDIRECT('設定'!V148)),1),0,1,2,3,4,5,6,7,8,9,10)))</f>
      </c>
      <c r="N110" s="65"/>
      <c r="O110" s="66">
        <f ca="1">IF(B110="","",IF(N110="","",CHOOSE(MATCH(N110,IF($D110="男",INDIRECT('設定'!W148),INDIRECT('設定'!X148)),1),0,1,2,3,4,5,6,7,8,9,10)))</f>
      </c>
      <c r="P110" s="65"/>
      <c r="Q110" s="66">
        <f ca="1">IF(B110="","",IF(P110="","",CHOOSE(MATCH(P110,IF($D110="男",INDIRECT('設定'!Y148),INDIRECT('設定'!Z148)),1),0,1,2,3,4,5,6,7,8,9,10)))</f>
      </c>
      <c r="R110" s="25">
        <f t="shared" si="8"/>
      </c>
      <c r="S110" s="25">
        <f t="shared" si="9"/>
      </c>
      <c r="T110" s="25">
        <f>IF(R110="","",IF(R110=5,INDEX('設定'!$A$2:$G$8,MATCH(S110,'設定'!$A$2:$A$8,1),MATCH(U110,'設定'!$A$2:$G$2,1)),IF('設定'!AA148,INDEX('設定'!$A$11:$G$17,MATCH(S110,'設定'!$A$11:$A$17,1),MATCH(U110,'設定'!$A$11:$G$11,1)),"-----")))</f>
      </c>
      <c r="U110" s="26">
        <f t="shared" si="10"/>
      </c>
      <c r="V110" s="24">
        <f t="shared" si="11"/>
      </c>
    </row>
    <row r="111" spans="1:22" ht="18" customHeight="1" thickBot="1">
      <c r="A111" s="31">
        <v>100</v>
      </c>
      <c r="B111" s="89"/>
      <c r="C111" s="90"/>
      <c r="D111" s="39"/>
      <c r="E111" s="39"/>
      <c r="F111" s="39"/>
      <c r="G111" s="39"/>
      <c r="H111" s="69"/>
      <c r="I111" s="70">
        <f ca="1">IF(B111="","",IF(H111="","",CHOOSE(MATCH($H111,IF($D111="男",INDIRECT('設定'!Q149),INDIRECT('設定'!R149)),1),0,1,2,3,4,5,6,7,8,9,10)))</f>
      </c>
      <c r="J111" s="69"/>
      <c r="K111" s="70">
        <f ca="1">IF(B111="","",IF(J111="","",CHOOSE(MATCH(J111,IF($D111="男",INDIRECT('設定'!S149),INDIRECT('設定'!T149)),1),0,1,2,3,4,5,6,7,8,9,10)))</f>
      </c>
      <c r="L111" s="69"/>
      <c r="M111" s="70">
        <f ca="1">IF(B111="","",IF(L111="","",CHOOSE(MATCH(L111,IF($D111="男",INDIRECT('設定'!U149),INDIRECT('設定'!V149)),1),0,1,2,3,4,5,6,7,8,9,10)))</f>
      </c>
      <c r="N111" s="69"/>
      <c r="O111" s="70">
        <f ca="1">IF(B111="","",IF(N111="","",CHOOSE(MATCH(N111,IF($D111="男",INDIRECT('設定'!W149),INDIRECT('設定'!X149)),1),0,1,2,3,4,5,6,7,8,9,10)))</f>
      </c>
      <c r="P111" s="69"/>
      <c r="Q111" s="70">
        <f ca="1">IF(B111="","",IF(P111="","",CHOOSE(MATCH(P111,IF($D111="男",INDIRECT('設定'!Y149),INDIRECT('設定'!Z149)),1),0,1,2,3,4,5,6,7,8,9,10)))</f>
      </c>
      <c r="R111" s="33">
        <f t="shared" si="8"/>
      </c>
      <c r="S111" s="33">
        <f t="shared" si="9"/>
      </c>
      <c r="T111" s="33">
        <f>IF(R111="","",IF(R111=5,INDEX('設定'!$A$2:$G$8,MATCH(S111,'設定'!$A$2:$A$8,1),MATCH(U111,'設定'!$A$2:$G$2,1)),IF('設定'!AA149,INDEX('設定'!$A$11:$G$17,MATCH(S111,'設定'!$A$11:$A$17,1),MATCH(U111,'設定'!$A$11:$G$11,1)),"-----")))</f>
      </c>
      <c r="U111" s="34">
        <f t="shared" si="10"/>
      </c>
      <c r="V111" s="32">
        <f t="shared" si="11"/>
      </c>
    </row>
  </sheetData>
  <sheetProtection/>
  <mergeCells count="139">
    <mergeCell ref="A10:A11"/>
    <mergeCell ref="D10:D11"/>
    <mergeCell ref="E10:E11"/>
    <mergeCell ref="A7:B7"/>
    <mergeCell ref="B10:C11"/>
    <mergeCell ref="V10:V11"/>
    <mergeCell ref="R10:R11"/>
    <mergeCell ref="S10:S11"/>
    <mergeCell ref="T10:T11"/>
    <mergeCell ref="U10:U11"/>
    <mergeCell ref="C7:D7"/>
    <mergeCell ref="E7:F7"/>
    <mergeCell ref="G7:H7"/>
    <mergeCell ref="H10:I10"/>
    <mergeCell ref="J10:K10"/>
    <mergeCell ref="L10:M10"/>
    <mergeCell ref="E8:F8"/>
    <mergeCell ref="G8:H8"/>
    <mergeCell ref="I8:J8"/>
    <mergeCell ref="K8:L8"/>
    <mergeCell ref="P10:Q10"/>
    <mergeCell ref="N10:O10"/>
    <mergeCell ref="F10:G10"/>
    <mergeCell ref="S1:U1"/>
    <mergeCell ref="D3:I3"/>
    <mergeCell ref="G4:I4"/>
    <mergeCell ref="D4:F4"/>
    <mergeCell ref="J3:R3"/>
    <mergeCell ref="P4:R4"/>
    <mergeCell ref="J4:O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95:C95"/>
    <mergeCell ref="B84:C84"/>
    <mergeCell ref="B85:C85"/>
    <mergeCell ref="B86:C86"/>
    <mergeCell ref="B87:C87"/>
    <mergeCell ref="B88:C88"/>
    <mergeCell ref="B89:C89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109:C109"/>
    <mergeCell ref="B110:C110"/>
    <mergeCell ref="B111:C111"/>
    <mergeCell ref="A3:C3"/>
    <mergeCell ref="A4:C4"/>
    <mergeCell ref="A8:B8"/>
    <mergeCell ref="C8:D8"/>
    <mergeCell ref="B102:C102"/>
    <mergeCell ref="B103:C103"/>
    <mergeCell ref="B104:C104"/>
    <mergeCell ref="M7:N7"/>
    <mergeCell ref="M8:N8"/>
    <mergeCell ref="I7:J7"/>
    <mergeCell ref="K7:L7"/>
    <mergeCell ref="A6:N6"/>
    <mergeCell ref="B108:C108"/>
    <mergeCell ref="B105:C105"/>
    <mergeCell ref="B106:C106"/>
    <mergeCell ref="B107:C107"/>
    <mergeCell ref="B96:C96"/>
  </mergeCells>
  <dataValidations count="4">
    <dataValidation operator="greaterThanOrEqual" allowBlank="1" showInputMessage="1" showErrorMessage="1" imeMode="off" sqref="G11:G65536 F1:F3 F5 F9:F65536 G4"/>
    <dataValidation type="whole" operator="greaterThanOrEqual" allowBlank="1" showInputMessage="1" showErrorMessage="1" imeMode="off" sqref="P12:P111 E12:E111 H12:H111 J12:J111 L12:L111 N12:N111">
      <formula1>0</formula1>
    </dataValidation>
    <dataValidation type="list" allowBlank="1" showInputMessage="1" showErrorMessage="1" sqref="D12:D111">
      <formula1>"男,女"</formula1>
    </dataValidation>
    <dataValidation allowBlank="1" showInputMessage="1" showErrorMessage="1" imeMode="on" sqref="E7:F7"/>
  </dataValidations>
  <printOptions horizontalCentered="1"/>
  <pageMargins left="0.3937007874015748" right="0.3937007874015748" top="0.45" bottom="0.45" header="0.2755905511811024" footer="0.19"/>
  <pageSetup horizontalDpi="600" verticalDpi="600" orientation="landscape" paperSize="9" r:id="rId1"/>
  <headerFooter alignWithMargins="0">
    <oddFooter>&amp;C- &amp;P -</oddFooter>
  </headerFooter>
  <rowBreaks count="4" manualBreakCount="4">
    <brk id="31" max="20" man="1"/>
    <brk id="51" max="20" man="1"/>
    <brk id="71" max="20" man="1"/>
    <brk id="91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28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22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630</v>
      </c>
      <c r="B4">
        <v>730</v>
      </c>
      <c r="C4">
        <v>790</v>
      </c>
      <c r="D4">
        <v>850</v>
      </c>
      <c r="E4">
        <v>890</v>
      </c>
      <c r="F4">
        <v>920</v>
      </c>
      <c r="G4">
        <v>950</v>
      </c>
      <c r="H4">
        <v>1010</v>
      </c>
      <c r="I4">
        <v>1020</v>
      </c>
      <c r="J4">
        <v>1030</v>
      </c>
      <c r="K4">
        <v>1050</v>
      </c>
      <c r="L4">
        <v>1100</v>
      </c>
      <c r="M4">
        <v>1080</v>
      </c>
      <c r="N4">
        <v>980</v>
      </c>
      <c r="O4">
        <v>950</v>
      </c>
      <c r="P4">
        <v>820</v>
      </c>
      <c r="Q4">
        <v>770</v>
      </c>
      <c r="R4">
        <v>760</v>
      </c>
      <c r="S4">
        <v>750</v>
      </c>
      <c r="T4">
        <v>740</v>
      </c>
      <c r="U4">
        <v>680</v>
      </c>
      <c r="V4">
        <v>670</v>
      </c>
      <c r="W4">
        <v>620</v>
      </c>
      <c r="X4">
        <v>600</v>
      </c>
      <c r="Y4">
        <v>1</v>
      </c>
    </row>
    <row r="5" spans="1:25" ht="12">
      <c r="A5">
        <v>680</v>
      </c>
      <c r="B5">
        <v>780</v>
      </c>
      <c r="C5">
        <v>830</v>
      </c>
      <c r="D5">
        <v>890</v>
      </c>
      <c r="E5">
        <v>930</v>
      </c>
      <c r="F5">
        <v>960</v>
      </c>
      <c r="G5">
        <v>990</v>
      </c>
      <c r="H5">
        <v>1050</v>
      </c>
      <c r="I5">
        <v>1060</v>
      </c>
      <c r="J5">
        <v>1070</v>
      </c>
      <c r="K5">
        <v>1090</v>
      </c>
      <c r="L5">
        <v>1150</v>
      </c>
      <c r="M5">
        <v>1140</v>
      </c>
      <c r="N5">
        <v>1030</v>
      </c>
      <c r="O5">
        <v>1010</v>
      </c>
      <c r="P5">
        <v>900</v>
      </c>
      <c r="Q5">
        <v>840</v>
      </c>
      <c r="R5">
        <v>830</v>
      </c>
      <c r="S5">
        <v>820</v>
      </c>
      <c r="T5">
        <v>810</v>
      </c>
      <c r="U5">
        <v>740</v>
      </c>
      <c r="V5">
        <v>730</v>
      </c>
      <c r="W5">
        <v>670</v>
      </c>
      <c r="X5">
        <v>650</v>
      </c>
      <c r="Y5">
        <v>2</v>
      </c>
    </row>
    <row r="6" spans="1:25" ht="12">
      <c r="A6">
        <v>730</v>
      </c>
      <c r="B6">
        <v>820</v>
      </c>
      <c r="C6">
        <v>880</v>
      </c>
      <c r="D6">
        <v>940</v>
      </c>
      <c r="E6">
        <v>970</v>
      </c>
      <c r="F6">
        <v>1010</v>
      </c>
      <c r="G6">
        <v>1040</v>
      </c>
      <c r="H6">
        <v>1100</v>
      </c>
      <c r="I6">
        <v>1110</v>
      </c>
      <c r="J6">
        <v>1120</v>
      </c>
      <c r="K6">
        <v>1140</v>
      </c>
      <c r="L6">
        <v>1200</v>
      </c>
      <c r="M6">
        <v>1190</v>
      </c>
      <c r="N6">
        <v>1090</v>
      </c>
      <c r="O6">
        <v>1060</v>
      </c>
      <c r="P6">
        <v>970</v>
      </c>
      <c r="Q6">
        <v>910</v>
      </c>
      <c r="R6">
        <v>890</v>
      </c>
      <c r="S6">
        <v>880</v>
      </c>
      <c r="T6">
        <v>870</v>
      </c>
      <c r="U6">
        <v>800</v>
      </c>
      <c r="V6">
        <v>780</v>
      </c>
      <c r="W6">
        <v>720</v>
      </c>
      <c r="X6">
        <v>690</v>
      </c>
      <c r="Y6">
        <v>3</v>
      </c>
    </row>
    <row r="7" spans="1:25" ht="12">
      <c r="A7">
        <v>780</v>
      </c>
      <c r="B7">
        <v>870</v>
      </c>
      <c r="C7">
        <v>920</v>
      </c>
      <c r="D7">
        <v>980</v>
      </c>
      <c r="E7">
        <v>1020</v>
      </c>
      <c r="F7">
        <v>1050</v>
      </c>
      <c r="G7">
        <v>1080</v>
      </c>
      <c r="H7">
        <v>1150</v>
      </c>
      <c r="I7">
        <v>1160</v>
      </c>
      <c r="J7">
        <v>1170</v>
      </c>
      <c r="K7">
        <v>1200</v>
      </c>
      <c r="L7">
        <v>1240</v>
      </c>
      <c r="M7">
        <v>1230</v>
      </c>
      <c r="N7">
        <v>1150</v>
      </c>
      <c r="O7">
        <v>1120</v>
      </c>
      <c r="P7">
        <v>1040</v>
      </c>
      <c r="Q7">
        <v>980</v>
      </c>
      <c r="R7">
        <v>960</v>
      </c>
      <c r="S7">
        <v>950</v>
      </c>
      <c r="T7">
        <v>940</v>
      </c>
      <c r="U7">
        <v>860</v>
      </c>
      <c r="V7">
        <v>830</v>
      </c>
      <c r="W7">
        <v>770</v>
      </c>
      <c r="X7">
        <v>740</v>
      </c>
      <c r="Y7">
        <v>4</v>
      </c>
    </row>
    <row r="8" spans="1:25" ht="12">
      <c r="A8">
        <v>830</v>
      </c>
      <c r="B8">
        <v>910</v>
      </c>
      <c r="C8">
        <v>970</v>
      </c>
      <c r="D8">
        <v>1020</v>
      </c>
      <c r="E8">
        <v>1060</v>
      </c>
      <c r="F8">
        <v>1090</v>
      </c>
      <c r="G8">
        <v>1130</v>
      </c>
      <c r="H8">
        <v>1190</v>
      </c>
      <c r="I8">
        <v>1210</v>
      </c>
      <c r="J8">
        <v>1220</v>
      </c>
      <c r="K8">
        <v>1250</v>
      </c>
      <c r="L8">
        <v>1290</v>
      </c>
      <c r="M8">
        <v>1280</v>
      </c>
      <c r="N8">
        <v>1210</v>
      </c>
      <c r="O8">
        <v>1180</v>
      </c>
      <c r="P8">
        <v>1110</v>
      </c>
      <c r="Q8">
        <v>1050</v>
      </c>
      <c r="R8">
        <v>1030</v>
      </c>
      <c r="S8">
        <v>1010</v>
      </c>
      <c r="T8">
        <v>1000</v>
      </c>
      <c r="U8">
        <v>920</v>
      </c>
      <c r="V8">
        <v>880</v>
      </c>
      <c r="W8">
        <v>820</v>
      </c>
      <c r="X8">
        <v>780</v>
      </c>
      <c r="Y8">
        <v>5</v>
      </c>
    </row>
    <row r="9" spans="1:25" ht="12">
      <c r="A9">
        <v>880</v>
      </c>
      <c r="B9">
        <v>960</v>
      </c>
      <c r="C9">
        <v>1010</v>
      </c>
      <c r="D9">
        <v>1070</v>
      </c>
      <c r="E9">
        <v>1100</v>
      </c>
      <c r="F9">
        <v>1130</v>
      </c>
      <c r="G9">
        <v>1180</v>
      </c>
      <c r="H9">
        <v>1240</v>
      </c>
      <c r="I9">
        <v>1260</v>
      </c>
      <c r="J9">
        <v>1270</v>
      </c>
      <c r="K9">
        <v>1300</v>
      </c>
      <c r="L9">
        <v>1340</v>
      </c>
      <c r="M9">
        <v>1320</v>
      </c>
      <c r="N9">
        <v>1260</v>
      </c>
      <c r="O9">
        <v>1240</v>
      </c>
      <c r="P9">
        <v>1190</v>
      </c>
      <c r="Q9">
        <v>1120</v>
      </c>
      <c r="R9">
        <v>1090</v>
      </c>
      <c r="S9">
        <v>1070</v>
      </c>
      <c r="T9">
        <v>1060</v>
      </c>
      <c r="U9">
        <v>980</v>
      </c>
      <c r="V9">
        <v>930</v>
      </c>
      <c r="W9">
        <v>870</v>
      </c>
      <c r="X9">
        <v>830</v>
      </c>
      <c r="Y9">
        <v>6</v>
      </c>
    </row>
    <row r="10" spans="1:25" ht="12">
      <c r="A10">
        <v>930</v>
      </c>
      <c r="B10">
        <v>1000</v>
      </c>
      <c r="C10">
        <v>1060</v>
      </c>
      <c r="D10">
        <v>1110</v>
      </c>
      <c r="E10">
        <v>1140</v>
      </c>
      <c r="F10">
        <v>1180</v>
      </c>
      <c r="G10">
        <v>1220</v>
      </c>
      <c r="H10">
        <v>1290</v>
      </c>
      <c r="I10">
        <v>1320</v>
      </c>
      <c r="J10">
        <v>1330</v>
      </c>
      <c r="K10">
        <v>1360</v>
      </c>
      <c r="L10">
        <v>1390</v>
      </c>
      <c r="M10">
        <v>1380</v>
      </c>
      <c r="N10">
        <v>1320</v>
      </c>
      <c r="O10">
        <v>1300</v>
      </c>
      <c r="P10">
        <v>1260</v>
      </c>
      <c r="Q10">
        <v>1190</v>
      </c>
      <c r="R10">
        <v>1160</v>
      </c>
      <c r="S10">
        <v>1130</v>
      </c>
      <c r="T10">
        <v>1100</v>
      </c>
      <c r="U10">
        <v>1040</v>
      </c>
      <c r="V10">
        <v>980</v>
      </c>
      <c r="W10">
        <v>920</v>
      </c>
      <c r="X10">
        <v>880</v>
      </c>
      <c r="Y10">
        <v>7</v>
      </c>
    </row>
    <row r="11" spans="1:25" ht="12">
      <c r="A11">
        <v>980</v>
      </c>
      <c r="B11">
        <v>1050</v>
      </c>
      <c r="C11">
        <v>1100</v>
      </c>
      <c r="D11">
        <v>1150</v>
      </c>
      <c r="E11">
        <v>1190</v>
      </c>
      <c r="F11">
        <v>1220</v>
      </c>
      <c r="G11">
        <v>1270</v>
      </c>
      <c r="H11">
        <v>1330</v>
      </c>
      <c r="I11">
        <v>1370</v>
      </c>
      <c r="J11">
        <v>1380</v>
      </c>
      <c r="K11">
        <v>1410</v>
      </c>
      <c r="L11">
        <v>1440</v>
      </c>
      <c r="M11">
        <v>1440</v>
      </c>
      <c r="N11">
        <v>1380</v>
      </c>
      <c r="O11">
        <v>1360</v>
      </c>
      <c r="P11">
        <v>1330</v>
      </c>
      <c r="Q11">
        <v>1260</v>
      </c>
      <c r="R11">
        <v>1230</v>
      </c>
      <c r="S11">
        <v>1190</v>
      </c>
      <c r="T11">
        <v>1160</v>
      </c>
      <c r="U11">
        <v>1100</v>
      </c>
      <c r="V11">
        <v>1030</v>
      </c>
      <c r="W11">
        <v>970</v>
      </c>
      <c r="X11">
        <v>920</v>
      </c>
      <c r="Y11">
        <v>8</v>
      </c>
    </row>
    <row r="12" spans="1:25" ht="12">
      <c r="A12">
        <v>1020</v>
      </c>
      <c r="B12">
        <v>1090</v>
      </c>
      <c r="C12">
        <v>1150</v>
      </c>
      <c r="D12">
        <v>1190</v>
      </c>
      <c r="E12">
        <v>1230</v>
      </c>
      <c r="F12">
        <v>1260</v>
      </c>
      <c r="G12">
        <v>1320</v>
      </c>
      <c r="H12">
        <v>1380</v>
      </c>
      <c r="I12">
        <v>1420</v>
      </c>
      <c r="J12">
        <v>1430</v>
      </c>
      <c r="K12">
        <v>1460</v>
      </c>
      <c r="L12">
        <v>1480</v>
      </c>
      <c r="M12">
        <v>1480</v>
      </c>
      <c r="N12">
        <v>1470</v>
      </c>
      <c r="O12">
        <v>1420</v>
      </c>
      <c r="P12">
        <v>1400</v>
      </c>
      <c r="Q12">
        <v>1330</v>
      </c>
      <c r="R12">
        <v>1290</v>
      </c>
      <c r="S12">
        <v>1250</v>
      </c>
      <c r="T12">
        <v>1210</v>
      </c>
      <c r="U12">
        <v>1160</v>
      </c>
      <c r="V12">
        <v>1080</v>
      </c>
      <c r="W12">
        <v>1020</v>
      </c>
      <c r="X12">
        <v>970</v>
      </c>
      <c r="Y12">
        <v>9</v>
      </c>
    </row>
    <row r="13" spans="1:25" ht="12">
      <c r="A13">
        <v>1070</v>
      </c>
      <c r="B13">
        <v>1140</v>
      </c>
      <c r="C13">
        <v>1190</v>
      </c>
      <c r="D13">
        <v>1240</v>
      </c>
      <c r="E13">
        <v>1270</v>
      </c>
      <c r="F13">
        <v>1310</v>
      </c>
      <c r="G13">
        <v>1360</v>
      </c>
      <c r="H13">
        <v>1430</v>
      </c>
      <c r="I13">
        <v>1470</v>
      </c>
      <c r="J13">
        <v>1480</v>
      </c>
      <c r="K13">
        <v>1520</v>
      </c>
      <c r="L13">
        <v>1530</v>
      </c>
      <c r="M13">
        <v>1530</v>
      </c>
      <c r="N13">
        <v>1490</v>
      </c>
      <c r="O13">
        <v>1480</v>
      </c>
      <c r="P13">
        <v>1470</v>
      </c>
      <c r="Q13">
        <v>1400</v>
      </c>
      <c r="R13">
        <v>1360</v>
      </c>
      <c r="S13">
        <v>1310</v>
      </c>
      <c r="T13">
        <v>1280</v>
      </c>
      <c r="U13">
        <v>1210</v>
      </c>
      <c r="V13">
        <v>1140</v>
      </c>
      <c r="W13">
        <v>1070</v>
      </c>
      <c r="X13">
        <v>1020</v>
      </c>
      <c r="Y13">
        <v>10</v>
      </c>
    </row>
    <row r="15" ht="12">
      <c r="A15" t="s">
        <v>29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22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580</v>
      </c>
      <c r="B18">
        <v>670</v>
      </c>
      <c r="C18">
        <v>730</v>
      </c>
      <c r="D18">
        <v>780</v>
      </c>
      <c r="E18">
        <v>800</v>
      </c>
      <c r="F18">
        <v>840</v>
      </c>
      <c r="G18">
        <v>870</v>
      </c>
      <c r="H18">
        <v>870</v>
      </c>
      <c r="I18">
        <v>880</v>
      </c>
      <c r="J18">
        <v>890</v>
      </c>
      <c r="K18">
        <v>870</v>
      </c>
      <c r="L18">
        <v>870</v>
      </c>
      <c r="M18">
        <v>860</v>
      </c>
      <c r="N18">
        <v>800</v>
      </c>
      <c r="O18">
        <v>790</v>
      </c>
      <c r="P18">
        <v>720</v>
      </c>
      <c r="Q18">
        <v>650</v>
      </c>
      <c r="R18">
        <v>640</v>
      </c>
      <c r="S18">
        <v>630</v>
      </c>
      <c r="T18">
        <v>600</v>
      </c>
      <c r="U18">
        <v>520</v>
      </c>
      <c r="V18">
        <v>450</v>
      </c>
      <c r="W18">
        <v>440</v>
      </c>
      <c r="X18">
        <v>430</v>
      </c>
      <c r="Y18">
        <v>1</v>
      </c>
    </row>
    <row r="19" spans="1:25" ht="12">
      <c r="A19">
        <v>630</v>
      </c>
      <c r="B19">
        <v>710</v>
      </c>
      <c r="C19">
        <v>770</v>
      </c>
      <c r="D19">
        <v>830</v>
      </c>
      <c r="E19">
        <v>850</v>
      </c>
      <c r="F19">
        <v>880</v>
      </c>
      <c r="G19">
        <v>910</v>
      </c>
      <c r="H19">
        <v>910</v>
      </c>
      <c r="I19">
        <v>920</v>
      </c>
      <c r="J19">
        <v>930</v>
      </c>
      <c r="K19">
        <v>920</v>
      </c>
      <c r="L19">
        <v>910</v>
      </c>
      <c r="M19">
        <v>900</v>
      </c>
      <c r="N19">
        <v>840</v>
      </c>
      <c r="O19">
        <v>830</v>
      </c>
      <c r="P19">
        <v>770</v>
      </c>
      <c r="Q19">
        <v>700</v>
      </c>
      <c r="R19">
        <v>690</v>
      </c>
      <c r="S19">
        <v>680</v>
      </c>
      <c r="T19">
        <v>640</v>
      </c>
      <c r="U19">
        <v>570</v>
      </c>
      <c r="V19">
        <v>500</v>
      </c>
      <c r="W19">
        <v>490</v>
      </c>
      <c r="X19">
        <v>480</v>
      </c>
      <c r="Y19">
        <v>2</v>
      </c>
    </row>
    <row r="20" spans="1:25" ht="12">
      <c r="A20">
        <v>670</v>
      </c>
      <c r="B20">
        <v>760</v>
      </c>
      <c r="C20">
        <v>820</v>
      </c>
      <c r="D20">
        <v>870</v>
      </c>
      <c r="E20">
        <v>890</v>
      </c>
      <c r="F20">
        <v>920</v>
      </c>
      <c r="G20">
        <v>950</v>
      </c>
      <c r="H20">
        <v>960</v>
      </c>
      <c r="I20">
        <v>970</v>
      </c>
      <c r="J20">
        <v>980</v>
      </c>
      <c r="K20">
        <v>960</v>
      </c>
      <c r="L20">
        <v>950</v>
      </c>
      <c r="M20">
        <v>940</v>
      </c>
      <c r="N20">
        <v>890</v>
      </c>
      <c r="O20">
        <v>880</v>
      </c>
      <c r="P20">
        <v>820</v>
      </c>
      <c r="Q20">
        <v>750</v>
      </c>
      <c r="R20">
        <v>740</v>
      </c>
      <c r="S20">
        <v>730</v>
      </c>
      <c r="T20">
        <v>690</v>
      </c>
      <c r="U20">
        <v>620</v>
      </c>
      <c r="V20">
        <v>560</v>
      </c>
      <c r="W20">
        <v>550</v>
      </c>
      <c r="X20">
        <v>540</v>
      </c>
      <c r="Y20">
        <v>3</v>
      </c>
    </row>
    <row r="21" spans="1:25" ht="12">
      <c r="A21">
        <v>720</v>
      </c>
      <c r="B21">
        <v>800</v>
      </c>
      <c r="C21">
        <v>860</v>
      </c>
      <c r="D21">
        <v>910</v>
      </c>
      <c r="E21">
        <v>940</v>
      </c>
      <c r="F21">
        <v>970</v>
      </c>
      <c r="G21">
        <v>1000</v>
      </c>
      <c r="H21">
        <v>1000</v>
      </c>
      <c r="I21">
        <v>1010</v>
      </c>
      <c r="J21">
        <v>1020</v>
      </c>
      <c r="K21">
        <v>1000</v>
      </c>
      <c r="L21">
        <v>990</v>
      </c>
      <c r="M21">
        <v>980</v>
      </c>
      <c r="N21">
        <v>940</v>
      </c>
      <c r="O21">
        <v>930</v>
      </c>
      <c r="P21">
        <v>870</v>
      </c>
      <c r="Q21">
        <v>810</v>
      </c>
      <c r="R21">
        <v>790</v>
      </c>
      <c r="S21">
        <v>780</v>
      </c>
      <c r="T21">
        <v>740</v>
      </c>
      <c r="U21">
        <v>670</v>
      </c>
      <c r="V21">
        <v>610</v>
      </c>
      <c r="W21">
        <v>600</v>
      </c>
      <c r="X21">
        <v>590</v>
      </c>
      <c r="Y21">
        <v>4</v>
      </c>
    </row>
    <row r="22" spans="1:25" ht="12">
      <c r="A22">
        <v>760</v>
      </c>
      <c r="B22">
        <v>840</v>
      </c>
      <c r="C22">
        <v>900</v>
      </c>
      <c r="D22">
        <v>950</v>
      </c>
      <c r="E22">
        <v>980</v>
      </c>
      <c r="F22">
        <v>1010</v>
      </c>
      <c r="G22">
        <v>1040</v>
      </c>
      <c r="H22">
        <v>1050</v>
      </c>
      <c r="I22">
        <v>1060</v>
      </c>
      <c r="J22">
        <v>1070</v>
      </c>
      <c r="K22">
        <v>1040</v>
      </c>
      <c r="L22">
        <v>1030</v>
      </c>
      <c r="M22">
        <v>1020</v>
      </c>
      <c r="N22">
        <v>980</v>
      </c>
      <c r="O22">
        <v>970</v>
      </c>
      <c r="P22">
        <v>920</v>
      </c>
      <c r="Q22">
        <v>860</v>
      </c>
      <c r="R22">
        <v>850</v>
      </c>
      <c r="S22">
        <v>830</v>
      </c>
      <c r="T22">
        <v>790</v>
      </c>
      <c r="U22">
        <v>730</v>
      </c>
      <c r="V22">
        <v>660</v>
      </c>
      <c r="W22">
        <v>650</v>
      </c>
      <c r="X22">
        <v>640</v>
      </c>
      <c r="Y22">
        <v>5</v>
      </c>
    </row>
    <row r="23" spans="1:25" ht="12">
      <c r="A23">
        <v>800</v>
      </c>
      <c r="B23">
        <v>890</v>
      </c>
      <c r="C23">
        <v>950</v>
      </c>
      <c r="D23">
        <v>1000</v>
      </c>
      <c r="E23">
        <v>1020</v>
      </c>
      <c r="F23">
        <v>1060</v>
      </c>
      <c r="G23">
        <v>1080</v>
      </c>
      <c r="H23">
        <v>1090</v>
      </c>
      <c r="I23">
        <v>1100</v>
      </c>
      <c r="J23">
        <v>1110</v>
      </c>
      <c r="K23">
        <v>1080</v>
      </c>
      <c r="L23">
        <v>1070</v>
      </c>
      <c r="M23">
        <v>1060</v>
      </c>
      <c r="N23">
        <v>1030</v>
      </c>
      <c r="O23">
        <v>1020</v>
      </c>
      <c r="P23">
        <v>970</v>
      </c>
      <c r="Q23">
        <v>920</v>
      </c>
      <c r="R23">
        <v>900</v>
      </c>
      <c r="S23">
        <v>880</v>
      </c>
      <c r="T23">
        <v>840</v>
      </c>
      <c r="U23">
        <v>780</v>
      </c>
      <c r="V23">
        <v>720</v>
      </c>
      <c r="W23">
        <v>690</v>
      </c>
      <c r="X23">
        <v>680</v>
      </c>
      <c r="Y23">
        <v>6</v>
      </c>
    </row>
    <row r="24" spans="1:25" ht="12">
      <c r="A24">
        <v>850</v>
      </c>
      <c r="B24">
        <v>930</v>
      </c>
      <c r="C24">
        <v>990</v>
      </c>
      <c r="D24">
        <v>1040</v>
      </c>
      <c r="E24">
        <v>1070</v>
      </c>
      <c r="F24">
        <v>1100</v>
      </c>
      <c r="G24">
        <v>1120</v>
      </c>
      <c r="H24">
        <v>1140</v>
      </c>
      <c r="I24">
        <v>1150</v>
      </c>
      <c r="J24">
        <v>1160</v>
      </c>
      <c r="K24">
        <v>1120</v>
      </c>
      <c r="L24">
        <v>1110</v>
      </c>
      <c r="M24">
        <v>1100</v>
      </c>
      <c r="N24">
        <v>1080</v>
      </c>
      <c r="O24">
        <v>1070</v>
      </c>
      <c r="P24">
        <v>1030</v>
      </c>
      <c r="Q24">
        <v>970</v>
      </c>
      <c r="R24">
        <v>950</v>
      </c>
      <c r="S24">
        <v>930</v>
      </c>
      <c r="T24">
        <v>890</v>
      </c>
      <c r="U24">
        <v>830</v>
      </c>
      <c r="V24">
        <v>770</v>
      </c>
      <c r="W24">
        <v>730</v>
      </c>
      <c r="X24">
        <v>720</v>
      </c>
      <c r="Y24">
        <v>7</v>
      </c>
    </row>
    <row r="25" spans="1:25" ht="12">
      <c r="A25">
        <v>890</v>
      </c>
      <c r="B25">
        <v>970</v>
      </c>
      <c r="C25">
        <v>1040</v>
      </c>
      <c r="D25">
        <v>1080</v>
      </c>
      <c r="E25">
        <v>1110</v>
      </c>
      <c r="F25">
        <v>1140</v>
      </c>
      <c r="G25">
        <v>1160</v>
      </c>
      <c r="H25">
        <v>1190</v>
      </c>
      <c r="I25">
        <v>1200</v>
      </c>
      <c r="J25">
        <v>1210</v>
      </c>
      <c r="K25">
        <v>1170</v>
      </c>
      <c r="L25">
        <v>1150</v>
      </c>
      <c r="M25">
        <v>1140</v>
      </c>
      <c r="N25">
        <v>1120</v>
      </c>
      <c r="O25">
        <v>1110</v>
      </c>
      <c r="P25">
        <v>1080</v>
      </c>
      <c r="Q25">
        <v>1030</v>
      </c>
      <c r="R25">
        <v>1000</v>
      </c>
      <c r="S25">
        <v>970</v>
      </c>
      <c r="T25">
        <v>940</v>
      </c>
      <c r="U25">
        <v>880</v>
      </c>
      <c r="V25">
        <v>820</v>
      </c>
      <c r="W25">
        <v>770</v>
      </c>
      <c r="X25">
        <v>740</v>
      </c>
      <c r="Y25">
        <v>8</v>
      </c>
    </row>
    <row r="26" spans="1:25" ht="12">
      <c r="A26">
        <v>940</v>
      </c>
      <c r="B26">
        <v>1010</v>
      </c>
      <c r="C26">
        <v>1080</v>
      </c>
      <c r="D26">
        <v>1120</v>
      </c>
      <c r="E26">
        <v>1160</v>
      </c>
      <c r="F26">
        <v>1190</v>
      </c>
      <c r="G26">
        <v>1210</v>
      </c>
      <c r="H26">
        <v>1230</v>
      </c>
      <c r="I26">
        <v>1240</v>
      </c>
      <c r="J26">
        <v>1250</v>
      </c>
      <c r="K26">
        <v>1220</v>
      </c>
      <c r="L26">
        <v>1190</v>
      </c>
      <c r="M26">
        <v>1180</v>
      </c>
      <c r="N26">
        <v>1170</v>
      </c>
      <c r="O26">
        <v>1160</v>
      </c>
      <c r="P26">
        <v>1130</v>
      </c>
      <c r="Q26">
        <v>1080</v>
      </c>
      <c r="R26">
        <v>1050</v>
      </c>
      <c r="S26">
        <v>1020</v>
      </c>
      <c r="T26">
        <v>980</v>
      </c>
      <c r="U26">
        <v>930</v>
      </c>
      <c r="V26">
        <v>880</v>
      </c>
      <c r="W26">
        <v>810</v>
      </c>
      <c r="X26">
        <v>780</v>
      </c>
      <c r="Y26">
        <v>9</v>
      </c>
    </row>
    <row r="27" spans="1:25" ht="12">
      <c r="A27">
        <v>980</v>
      </c>
      <c r="B27">
        <v>1060</v>
      </c>
      <c r="C27">
        <v>1120</v>
      </c>
      <c r="D27">
        <v>1170</v>
      </c>
      <c r="E27">
        <v>1200</v>
      </c>
      <c r="F27">
        <v>1230</v>
      </c>
      <c r="G27">
        <v>1250</v>
      </c>
      <c r="H27">
        <v>1280</v>
      </c>
      <c r="I27">
        <v>1290</v>
      </c>
      <c r="J27">
        <v>1300</v>
      </c>
      <c r="K27">
        <v>1260</v>
      </c>
      <c r="L27">
        <v>1230</v>
      </c>
      <c r="M27">
        <v>1220</v>
      </c>
      <c r="N27">
        <v>1210</v>
      </c>
      <c r="O27">
        <v>1200</v>
      </c>
      <c r="P27">
        <v>1180</v>
      </c>
      <c r="Q27">
        <v>1140</v>
      </c>
      <c r="R27">
        <v>1110</v>
      </c>
      <c r="S27">
        <v>1070</v>
      </c>
      <c r="T27">
        <v>1030</v>
      </c>
      <c r="U27">
        <v>980</v>
      </c>
      <c r="V27">
        <v>930</v>
      </c>
      <c r="W27">
        <v>850</v>
      </c>
      <c r="X27">
        <v>810</v>
      </c>
      <c r="Y27">
        <v>10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view="pageBreakPreview" zoomScaleNormal="90" zoomScaleSheetLayoutView="100" zoomScalePageLayoutView="0" workbookViewId="0" topLeftCell="A1">
      <selection activeCell="W12" sqref="W12"/>
    </sheetView>
  </sheetViews>
  <sheetFormatPr defaultColWidth="8.875" defaultRowHeight="12.75"/>
  <cols>
    <col min="1" max="1" width="4.75390625" style="0" customWidth="1"/>
    <col min="2" max="3" width="7.875" style="0" customWidth="1"/>
    <col min="4" max="7" width="5.7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4" max="14" width="9.00390625" style="0" customWidth="1"/>
    <col min="15" max="15" width="6.25390625" style="0" customWidth="1"/>
    <col min="16" max="16" width="9.00390625" style="0" customWidth="1"/>
    <col min="17" max="17" width="6.25390625" style="0" customWidth="1"/>
    <col min="18" max="22" width="6.75390625" style="0" customWidth="1"/>
    <col min="23" max="23" width="10.75390625" style="0" customWidth="1"/>
    <col min="24" max="24" width="8.875" style="0" customWidth="1"/>
    <col min="25" max="25" width="16.125" style="0" customWidth="1"/>
    <col min="26" max="26" width="18.25390625" style="0" customWidth="1"/>
    <col min="27" max="27" width="10.125" style="0" customWidth="1"/>
  </cols>
  <sheetData>
    <row r="1" spans="1:22" ht="30" customHeight="1" thickBot="1">
      <c r="A1" s="59" t="s">
        <v>109</v>
      </c>
      <c r="B1" s="60"/>
      <c r="C1" s="60"/>
      <c r="D1" s="60"/>
      <c r="E1" s="60"/>
      <c r="F1" s="60"/>
      <c r="G1" s="57"/>
      <c r="H1" s="57"/>
      <c r="I1" s="57"/>
      <c r="J1" s="57"/>
      <c r="K1" s="57"/>
      <c r="L1" s="57"/>
      <c r="M1" s="60"/>
      <c r="N1" s="60"/>
      <c r="O1" s="60"/>
      <c r="P1" s="60"/>
      <c r="Q1" s="60"/>
      <c r="R1" s="60"/>
      <c r="S1" s="104" t="s">
        <v>118</v>
      </c>
      <c r="T1" s="104"/>
      <c r="U1" s="104"/>
      <c r="V1" s="72" t="s">
        <v>108</v>
      </c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8" ht="15" customHeight="1">
      <c r="A3" s="82" t="s">
        <v>91</v>
      </c>
      <c r="B3" s="86"/>
      <c r="C3" s="83"/>
      <c r="D3" s="82" t="s">
        <v>92</v>
      </c>
      <c r="E3" s="86"/>
      <c r="F3" s="86"/>
      <c r="G3" s="86"/>
      <c r="H3" s="86"/>
      <c r="I3" s="83"/>
      <c r="J3" s="82" t="s">
        <v>93</v>
      </c>
      <c r="K3" s="86"/>
      <c r="L3" s="86"/>
      <c r="M3" s="86"/>
      <c r="N3" s="86"/>
      <c r="O3" s="86"/>
      <c r="P3" s="86"/>
      <c r="Q3" s="86"/>
      <c r="R3" s="83"/>
    </row>
    <row r="4" spans="1:18" ht="26.25" customHeight="1">
      <c r="A4" s="91"/>
      <c r="B4" s="92"/>
      <c r="C4" s="93"/>
      <c r="D4" s="107"/>
      <c r="E4" s="108"/>
      <c r="F4" s="108"/>
      <c r="G4" s="105" t="s">
        <v>95</v>
      </c>
      <c r="H4" s="105"/>
      <c r="I4" s="106"/>
      <c r="J4" s="107"/>
      <c r="K4" s="108"/>
      <c r="L4" s="108"/>
      <c r="M4" s="108"/>
      <c r="N4" s="108"/>
      <c r="O4" s="108"/>
      <c r="P4" s="105" t="s">
        <v>94</v>
      </c>
      <c r="Q4" s="105"/>
      <c r="R4" s="106"/>
    </row>
    <row r="5" spans="1:13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5" customHeight="1">
      <c r="A6" s="82" t="s">
        <v>97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3"/>
    </row>
    <row r="7" spans="1:14" ht="15" customHeight="1">
      <c r="A7" s="82" t="s">
        <v>110</v>
      </c>
      <c r="B7" s="83"/>
      <c r="C7" s="82" t="s">
        <v>111</v>
      </c>
      <c r="D7" s="83"/>
      <c r="E7" s="82" t="s">
        <v>113</v>
      </c>
      <c r="F7" s="83"/>
      <c r="G7" s="82" t="s">
        <v>112</v>
      </c>
      <c r="H7" s="83"/>
      <c r="I7" s="82" t="s">
        <v>114</v>
      </c>
      <c r="J7" s="83"/>
      <c r="K7" s="82" t="s">
        <v>96</v>
      </c>
      <c r="L7" s="83"/>
      <c r="M7" s="82" t="s">
        <v>115</v>
      </c>
      <c r="N7" s="83"/>
    </row>
    <row r="8" spans="1:14" ht="26.25" customHeight="1">
      <c r="A8" s="84">
        <f>IF(COUNTIF(T12:T111,"１級")=0,"",COUNTIF(T12:T111,"１級"))</f>
      </c>
      <c r="B8" s="85"/>
      <c r="C8" s="84">
        <f>IF(COUNTIF(T12:T111,"２級")=0,"",COUNTIF(T12:T111,"２級"))</f>
      </c>
      <c r="D8" s="85"/>
      <c r="E8" s="84">
        <f>IF(COUNTIF(T12:T111,"３級")=0,"",COUNTIF(T12:T111,"３級"))</f>
      </c>
      <c r="F8" s="85"/>
      <c r="G8" s="84">
        <f>IF(COUNTIF(T12:T111,"４級")=0,"",COUNTIF(T12:T111,"４級"))</f>
      </c>
      <c r="H8" s="85"/>
      <c r="I8" s="84">
        <f>IF(COUNTIF(T12:T111,"５級")=0,"",COUNTIF(T12:T111,"５級"))</f>
      </c>
      <c r="J8" s="85"/>
      <c r="K8" s="84">
        <f>IF(COUNTIF(T12:T111,"級外")=0,"",COUNTIF(T12:T111,"級外"))</f>
      </c>
      <c r="L8" s="85"/>
      <c r="M8" s="84">
        <f>IF(COUNTIF(T12:T111,"-----")=0,"",COUNTIF(T12:T111,"-----"))</f>
      </c>
      <c r="N8" s="85"/>
    </row>
    <row r="9" ht="12.75" thickBot="1"/>
    <row r="10" spans="1:22" ht="15" customHeight="1">
      <c r="A10" s="109" t="s">
        <v>61</v>
      </c>
      <c r="B10" s="113" t="s">
        <v>0</v>
      </c>
      <c r="C10" s="114"/>
      <c r="D10" s="111" t="s">
        <v>1</v>
      </c>
      <c r="E10" s="111" t="s">
        <v>2</v>
      </c>
      <c r="F10" s="102" t="s">
        <v>105</v>
      </c>
      <c r="G10" s="103"/>
      <c r="H10" s="100" t="s">
        <v>98</v>
      </c>
      <c r="I10" s="101"/>
      <c r="J10" s="100" t="s">
        <v>119</v>
      </c>
      <c r="K10" s="101"/>
      <c r="L10" s="100" t="s">
        <v>99</v>
      </c>
      <c r="M10" s="101"/>
      <c r="N10" s="100" t="s">
        <v>100</v>
      </c>
      <c r="O10" s="101"/>
      <c r="P10" s="100" t="s">
        <v>101</v>
      </c>
      <c r="Q10" s="101"/>
      <c r="R10" s="119" t="s">
        <v>31</v>
      </c>
      <c r="S10" s="119" t="s">
        <v>3</v>
      </c>
      <c r="T10" s="119" t="s">
        <v>77</v>
      </c>
      <c r="U10" s="121" t="s">
        <v>4</v>
      </c>
      <c r="V10" s="117" t="s">
        <v>5</v>
      </c>
    </row>
    <row r="11" spans="1:22" ht="24">
      <c r="A11" s="110"/>
      <c r="B11" s="115"/>
      <c r="C11" s="116"/>
      <c r="D11" s="112"/>
      <c r="E11" s="112"/>
      <c r="F11" s="41" t="s">
        <v>106</v>
      </c>
      <c r="G11" s="41" t="s">
        <v>107</v>
      </c>
      <c r="H11" s="61" t="s">
        <v>102</v>
      </c>
      <c r="I11" s="62" t="s">
        <v>22</v>
      </c>
      <c r="J11" s="61" t="s">
        <v>103</v>
      </c>
      <c r="K11" s="62" t="s">
        <v>22</v>
      </c>
      <c r="L11" s="61" t="s">
        <v>103</v>
      </c>
      <c r="M11" s="62" t="s">
        <v>22</v>
      </c>
      <c r="N11" s="61" t="s">
        <v>104</v>
      </c>
      <c r="O11" s="62" t="s">
        <v>22</v>
      </c>
      <c r="P11" s="61" t="s">
        <v>104</v>
      </c>
      <c r="Q11" s="62" t="s">
        <v>22</v>
      </c>
      <c r="R11" s="120"/>
      <c r="S11" s="120"/>
      <c r="T11" s="120"/>
      <c r="U11" s="122"/>
      <c r="V11" s="118"/>
    </row>
    <row r="12" spans="1:22" ht="18" customHeight="1">
      <c r="A12" s="17">
        <v>1</v>
      </c>
      <c r="B12" s="94"/>
      <c r="C12" s="95"/>
      <c r="D12" s="36"/>
      <c r="E12" s="36"/>
      <c r="F12" s="36"/>
      <c r="G12" s="36"/>
      <c r="H12" s="63"/>
      <c r="I12" s="64">
        <f ca="1">IF(B12="","",IF(H12="","",CHOOSE(MATCH($H12,IF($D12="男",INDIRECT('設定'!Q50),INDIRECT('設定'!R50)),1),0,1,2,3,4,5,6,7,8,9,10)))</f>
      </c>
      <c r="J12" s="63"/>
      <c r="K12" s="64">
        <f ca="1">IF(B12="","",IF(J12="","",CHOOSE(MATCH(J12,IF($D12="男",INDIRECT('設定'!S50),INDIRECT('設定'!T50)),1),0,1,2,3,4,5,6,7,8,9,10)))</f>
      </c>
      <c r="L12" s="63"/>
      <c r="M12" s="64">
        <f ca="1">IF(B12="","",IF(L12="","",CHOOSE(MATCH(L12,IF($D12="男",INDIRECT('設定'!U50),INDIRECT('設定'!V50)),1),0,1,2,3,4,5,6,7,8,9,10)))</f>
      </c>
      <c r="N12" s="63"/>
      <c r="O12" s="64">
        <f ca="1">IF(B12="","",IF(N12="","",CHOOSE(MATCH(N12,IF($D12="男",INDIRECT('設定'!W50),INDIRECT('設定'!X50)),1),0,1,2,3,4,5,6,7,8,9,10)))</f>
      </c>
      <c r="P12" s="63"/>
      <c r="Q12" s="64">
        <f ca="1">IF(B12="","",IF(P12="","",CHOOSE(MATCH(P12,IF($D12="男",INDIRECT('設定'!Y50),INDIRECT('設定'!Z50)),1),0,1,2,3,4,5,6,7,8,9,10)))</f>
      </c>
      <c r="R12" s="44">
        <f aca="true" t="shared" si="0" ref="R12:R43">IF(B12="","",COUNT(H12,J12,L12,N12,P12))</f>
      </c>
      <c r="S12" s="20">
        <f aca="true" t="shared" si="1" ref="S12:S43">IF(B12="","",SUM(I12,K12,M12,O12,Q12))</f>
      </c>
      <c r="T12" s="20">
        <f>IF(R12="","",IF(R12=5,INDEX('設定'!$A$2:$G$8,MATCH(S12,'設定'!$A$2:$A$8,1),MATCH(U12,'設定'!$A$2:$G$2,1)),IF('設定'!AA50,INDEX('設定'!$A$11:$G$17,MATCH(S12,'設定'!$A$11:$A$17,1),MATCH(U12,'設定'!$A$11:$G$11,1)),"-----")))</f>
      </c>
      <c r="U12" s="19">
        <f aca="true" t="shared" si="2" ref="U12:U43">IF(B12="","",MIN(I12,K12,M12,O12,Q12))</f>
      </c>
      <c r="V12" s="22">
        <f aca="true" t="shared" si="3" ref="V12:V43">IF(B12="","",MAX(I12,K12,M12,O12,Q12))</f>
      </c>
    </row>
    <row r="13" spans="1:22" ht="18" customHeight="1">
      <c r="A13" s="23">
        <v>2</v>
      </c>
      <c r="B13" s="87"/>
      <c r="C13" s="88"/>
      <c r="D13" s="37"/>
      <c r="E13" s="37"/>
      <c r="F13" s="37"/>
      <c r="G13" s="37"/>
      <c r="H13" s="65"/>
      <c r="I13" s="66">
        <f ca="1">IF(B13="","",IF(H13="","",CHOOSE(MATCH($H13,IF($D13="男",INDIRECT('設定'!Q51),INDIRECT('設定'!R51)),1),0,1,2,3,4,5,6,7,8,9,10)))</f>
      </c>
      <c r="J13" s="65"/>
      <c r="K13" s="66">
        <f ca="1">IF(B13="","",IF(J13="","",CHOOSE(MATCH(J13,IF($D13="男",INDIRECT('設定'!S51),INDIRECT('設定'!T51)),1),0,1,2,3,4,5,6,7,8,9,10)))</f>
      </c>
      <c r="L13" s="65"/>
      <c r="M13" s="66">
        <f ca="1">IF(B13="","",IF(L13="","",CHOOSE(MATCH(L13,IF($D13="男",INDIRECT('設定'!U51),INDIRECT('設定'!V51)),1),0,1,2,3,4,5,6,7,8,9,10)))</f>
      </c>
      <c r="N13" s="65"/>
      <c r="O13" s="66">
        <f ca="1">IF(B13="","",IF(N13="","",CHOOSE(MATCH(N13,IF($D13="男",INDIRECT('設定'!W51),INDIRECT('設定'!X51)),1),0,1,2,3,4,5,6,7,8,9,10)))</f>
      </c>
      <c r="P13" s="65"/>
      <c r="Q13" s="66">
        <f ca="1">IF(B13="","",IF(P13="","",CHOOSE(MATCH(P13,IF($D13="男",INDIRECT('設定'!Y51),INDIRECT('設定'!Z51)),1),0,1,2,3,4,5,6,7,8,9,10)))</f>
      </c>
      <c r="R13" s="25">
        <f t="shared" si="0"/>
      </c>
      <c r="S13" s="25">
        <f t="shared" si="1"/>
      </c>
      <c r="T13" s="25">
        <f>IF(R13="","",IF(R13=5,INDEX('設定'!$A$2:$G$8,MATCH(S13,'設定'!$A$2:$A$8,1),MATCH(U13,'設定'!$A$2:$G$2,1)),IF('設定'!AA51,INDEX('設定'!$A$11:$G$17,MATCH(S13,'設定'!$A$11:$A$17,1),MATCH(U13,'設定'!$A$11:$G$11,1)),"-----")))</f>
      </c>
      <c r="U13" s="26">
        <f t="shared" si="2"/>
      </c>
      <c r="V13" s="24">
        <f t="shared" si="3"/>
      </c>
    </row>
    <row r="14" spans="1:22" ht="18" customHeight="1">
      <c r="A14" s="23">
        <v>3</v>
      </c>
      <c r="B14" s="87"/>
      <c r="C14" s="88"/>
      <c r="D14" s="37"/>
      <c r="E14" s="37"/>
      <c r="F14" s="37"/>
      <c r="G14" s="37"/>
      <c r="H14" s="65"/>
      <c r="I14" s="66">
        <f ca="1">IF(B14="","",IF(H14="","",CHOOSE(MATCH($H14,IF($D14="男",INDIRECT('設定'!Q52),INDIRECT('設定'!R52)),1),0,1,2,3,4,5,6,7,8,9,10)))</f>
      </c>
      <c r="J14" s="65"/>
      <c r="K14" s="66">
        <f ca="1">IF(B14="","",IF(J14="","",CHOOSE(MATCH(J14,IF($D14="男",INDIRECT('設定'!S52),INDIRECT('設定'!T52)),1),0,1,2,3,4,5,6,7,8,9,10)))</f>
      </c>
      <c r="L14" s="65"/>
      <c r="M14" s="66">
        <f ca="1">IF(B14="","",IF(L14="","",CHOOSE(MATCH(L14,IF($D14="男",INDIRECT('設定'!U52),INDIRECT('設定'!V52)),1),0,1,2,3,4,5,6,7,8,9,10)))</f>
      </c>
      <c r="N14" s="65"/>
      <c r="O14" s="66">
        <f ca="1">IF(B14="","",IF(N14="","",CHOOSE(MATCH(N14,IF($D14="男",INDIRECT('設定'!W52),INDIRECT('設定'!X52)),1),0,1,2,3,4,5,6,7,8,9,10)))</f>
      </c>
      <c r="P14" s="65"/>
      <c r="Q14" s="66">
        <f ca="1">IF(B14="","",IF(P14="","",CHOOSE(MATCH(P14,IF($D14="男",INDIRECT('設定'!Y52),INDIRECT('設定'!Z52)),1),0,1,2,3,4,5,6,7,8,9,10)))</f>
      </c>
      <c r="R14" s="25">
        <f t="shared" si="0"/>
      </c>
      <c r="S14" s="25">
        <f t="shared" si="1"/>
      </c>
      <c r="T14" s="25">
        <f>IF(R14="","",IF(R14=5,INDEX('設定'!$A$2:$G$8,MATCH(S14,'設定'!$A$2:$A$8,1),MATCH(U14,'設定'!$A$2:$G$2,1)),IF('設定'!AA52,INDEX('設定'!$A$11:$G$17,MATCH(S14,'設定'!$A$11:$A$17,1),MATCH(U14,'設定'!$A$11:$G$11,1)),"-----")))</f>
      </c>
      <c r="U14" s="26">
        <f t="shared" si="2"/>
      </c>
      <c r="V14" s="24">
        <f t="shared" si="3"/>
      </c>
    </row>
    <row r="15" spans="1:22" ht="18" customHeight="1">
      <c r="A15" s="23">
        <v>4</v>
      </c>
      <c r="B15" s="87"/>
      <c r="C15" s="88"/>
      <c r="D15" s="37"/>
      <c r="E15" s="37"/>
      <c r="F15" s="37"/>
      <c r="G15" s="37"/>
      <c r="H15" s="65"/>
      <c r="I15" s="66">
        <f ca="1">IF(B15="","",IF(H15="","",CHOOSE(MATCH($H15,IF($D15="男",INDIRECT('設定'!Q53),INDIRECT('設定'!R53)),1),0,1,2,3,4,5,6,7,8,9,10)))</f>
      </c>
      <c r="J15" s="65"/>
      <c r="K15" s="66">
        <f ca="1">IF(B15="","",IF(J15="","",CHOOSE(MATCH(J15,IF($D15="男",INDIRECT('設定'!S53),INDIRECT('設定'!T53)),1),0,1,2,3,4,5,6,7,8,9,10)))</f>
      </c>
      <c r="L15" s="65"/>
      <c r="M15" s="66">
        <f ca="1">IF(B15="","",IF(L15="","",CHOOSE(MATCH(L15,IF($D15="男",INDIRECT('設定'!U53),INDIRECT('設定'!V53)),1),0,1,2,3,4,5,6,7,8,9,10)))</f>
      </c>
      <c r="N15" s="65"/>
      <c r="O15" s="66">
        <f ca="1">IF(B15="","",IF(N15="","",CHOOSE(MATCH(N15,IF($D15="男",INDIRECT('設定'!W53),INDIRECT('設定'!X53)),1),0,1,2,3,4,5,6,7,8,9,10)))</f>
      </c>
      <c r="P15" s="65"/>
      <c r="Q15" s="66">
        <f ca="1">IF(B15="","",IF(P15="","",CHOOSE(MATCH(P15,IF($D15="男",INDIRECT('設定'!Y53),INDIRECT('設定'!Z53)),1),0,1,2,3,4,5,6,7,8,9,10)))</f>
      </c>
      <c r="R15" s="25">
        <f t="shared" si="0"/>
      </c>
      <c r="S15" s="25">
        <f t="shared" si="1"/>
      </c>
      <c r="T15" s="25">
        <f>IF(R15="","",IF(R15=5,INDEX('設定'!$A$2:$G$8,MATCH(S15,'設定'!$A$2:$A$8,1),MATCH(U15,'設定'!$A$2:$G$2,1)),IF('設定'!AA53,INDEX('設定'!$A$11:$G$17,MATCH(S15,'設定'!$A$11:$A$17,1),MATCH(U15,'設定'!$A$11:$G$11,1)),"-----")))</f>
      </c>
      <c r="U15" s="26">
        <f t="shared" si="2"/>
      </c>
      <c r="V15" s="24">
        <f t="shared" si="3"/>
      </c>
    </row>
    <row r="16" spans="1:22" ht="18" customHeight="1">
      <c r="A16" s="27">
        <v>5</v>
      </c>
      <c r="B16" s="96"/>
      <c r="C16" s="97"/>
      <c r="D16" s="38"/>
      <c r="E16" s="38"/>
      <c r="F16" s="38"/>
      <c r="G16" s="38"/>
      <c r="H16" s="67"/>
      <c r="I16" s="68">
        <f ca="1">IF(B16="","",IF(H16="","",CHOOSE(MATCH($H16,IF($D16="男",INDIRECT('設定'!Q54),INDIRECT('設定'!R54)),1),0,1,2,3,4,5,6,7,8,9,10)))</f>
      </c>
      <c r="J16" s="67"/>
      <c r="K16" s="68">
        <f ca="1">IF(B16="","",IF(J16="","",CHOOSE(MATCH(J16,IF($D16="男",INDIRECT('設定'!S54),INDIRECT('設定'!T54)),1),0,1,2,3,4,5,6,7,8,9,10)))</f>
      </c>
      <c r="L16" s="67"/>
      <c r="M16" s="68">
        <f ca="1">IF(B16="","",IF(L16="","",CHOOSE(MATCH(L16,IF($D16="男",INDIRECT('設定'!U54),INDIRECT('設定'!V54)),1),0,1,2,3,4,5,6,7,8,9,10)))</f>
      </c>
      <c r="N16" s="67"/>
      <c r="O16" s="68">
        <f ca="1">IF(B16="","",IF(N16="","",CHOOSE(MATCH(N16,IF($D16="男",INDIRECT('設定'!W54),INDIRECT('設定'!X54)),1),0,1,2,3,4,5,6,7,8,9,10)))</f>
      </c>
      <c r="P16" s="67"/>
      <c r="Q16" s="68">
        <f ca="1">IF(B16="","",IF(P16="","",CHOOSE(MATCH(P16,IF($D16="男",INDIRECT('設定'!Y54),INDIRECT('設定'!Z54)),1),0,1,2,3,4,5,6,7,8,9,10)))</f>
      </c>
      <c r="R16" s="29">
        <f t="shared" si="0"/>
      </c>
      <c r="S16" s="29">
        <f t="shared" si="1"/>
      </c>
      <c r="T16" s="29">
        <f>IF(R16="","",IF(R16=5,INDEX('設定'!$A$2:$G$8,MATCH(S16,'設定'!$A$2:$A$8,1),MATCH(U16,'設定'!$A$2:$G$2,1)),IF('設定'!AA54,INDEX('設定'!$A$11:$G$17,MATCH(S16,'設定'!$A$11:$A$17,1),MATCH(U16,'設定'!$A$11:$G$11,1)),"-----")))</f>
      </c>
      <c r="U16" s="30">
        <f t="shared" si="2"/>
      </c>
      <c r="V16" s="28">
        <f t="shared" si="3"/>
      </c>
    </row>
    <row r="17" spans="1:22" ht="18" customHeight="1">
      <c r="A17" s="17">
        <v>6</v>
      </c>
      <c r="B17" s="94"/>
      <c r="C17" s="95"/>
      <c r="D17" s="36"/>
      <c r="E17" s="36"/>
      <c r="F17" s="36"/>
      <c r="G17" s="36"/>
      <c r="H17" s="63"/>
      <c r="I17" s="64">
        <f ca="1">IF(B17="","",IF(H17="","",CHOOSE(MATCH($H17,IF($D17="男",INDIRECT('設定'!Q55),INDIRECT('設定'!R55)),1),0,1,2,3,4,5,6,7,8,9,10)))</f>
      </c>
      <c r="J17" s="63"/>
      <c r="K17" s="64">
        <f ca="1">IF(B17="","",IF(J17="","",CHOOSE(MATCH(J17,IF($D17="男",INDIRECT('設定'!S55),INDIRECT('設定'!T55)),1),0,1,2,3,4,5,6,7,8,9,10)))</f>
      </c>
      <c r="L17" s="63"/>
      <c r="M17" s="64">
        <f ca="1">IF(B17="","",IF(L17="","",CHOOSE(MATCH(L17,IF($D17="男",INDIRECT('設定'!U55),INDIRECT('設定'!V55)),1),0,1,2,3,4,5,6,7,8,9,10)))</f>
      </c>
      <c r="N17" s="63"/>
      <c r="O17" s="64">
        <f ca="1">IF(B17="","",IF(N17="","",CHOOSE(MATCH(N17,IF($D17="男",INDIRECT('設定'!W55),INDIRECT('設定'!X55)),1),0,1,2,3,4,5,6,7,8,9,10)))</f>
      </c>
      <c r="P17" s="63"/>
      <c r="Q17" s="64">
        <f ca="1">IF(B17="","",IF(P17="","",CHOOSE(MATCH(P17,IF($D17="男",INDIRECT('設定'!Y55),INDIRECT('設定'!Z55)),1),0,1,2,3,4,5,6,7,8,9,10)))</f>
      </c>
      <c r="R17" s="20">
        <f t="shared" si="0"/>
      </c>
      <c r="S17" s="20">
        <f t="shared" si="1"/>
      </c>
      <c r="T17" s="20">
        <f>IF(R17="","",IF(R17=5,INDEX('設定'!$A$2:$G$8,MATCH(S17,'設定'!$A$2:$A$8,1),MATCH(U17,'設定'!$A$2:$G$2,1)),IF('設定'!AA55,INDEX('設定'!$A$11:$G$17,MATCH(S17,'設定'!$A$11:$A$17,1),MATCH(U17,'設定'!$A$11:$G$11,1)),"-----")))</f>
      </c>
      <c r="U17" s="21">
        <f t="shared" si="2"/>
      </c>
      <c r="V17" s="22">
        <f t="shared" si="3"/>
      </c>
    </row>
    <row r="18" spans="1:22" ht="18" customHeight="1">
      <c r="A18" s="23">
        <v>7</v>
      </c>
      <c r="B18" s="87"/>
      <c r="C18" s="88"/>
      <c r="D18" s="37"/>
      <c r="E18" s="37"/>
      <c r="F18" s="37"/>
      <c r="G18" s="37"/>
      <c r="H18" s="65"/>
      <c r="I18" s="66">
        <f ca="1">IF(B18="","",IF(H18="","",CHOOSE(MATCH($H18,IF($D18="男",INDIRECT('設定'!Q56),INDIRECT('設定'!R56)),1),0,1,2,3,4,5,6,7,8,9,10)))</f>
      </c>
      <c r="J18" s="65"/>
      <c r="K18" s="66">
        <f ca="1">IF(B18="","",IF(J18="","",CHOOSE(MATCH(J18,IF($D18="男",INDIRECT('設定'!S56),INDIRECT('設定'!T56)),1),0,1,2,3,4,5,6,7,8,9,10)))</f>
      </c>
      <c r="L18" s="65"/>
      <c r="M18" s="66">
        <f ca="1">IF(B18="","",IF(L18="","",CHOOSE(MATCH(L18,IF($D18="男",INDIRECT('設定'!U56),INDIRECT('設定'!V56)),1),0,1,2,3,4,5,6,7,8,9,10)))</f>
      </c>
      <c r="N18" s="65"/>
      <c r="O18" s="66">
        <f ca="1">IF(B18="","",IF(N18="","",CHOOSE(MATCH(N18,IF($D18="男",INDIRECT('設定'!W56),INDIRECT('設定'!X56)),1),0,1,2,3,4,5,6,7,8,9,10)))</f>
      </c>
      <c r="P18" s="65"/>
      <c r="Q18" s="66">
        <f ca="1">IF(B18="","",IF(P18="","",CHOOSE(MATCH(P18,IF($D18="男",INDIRECT('設定'!Y56),INDIRECT('設定'!Z56)),1),0,1,2,3,4,5,6,7,8,9,10)))</f>
      </c>
      <c r="R18" s="25">
        <f t="shared" si="0"/>
      </c>
      <c r="S18" s="25">
        <f t="shared" si="1"/>
      </c>
      <c r="T18" s="25">
        <f>IF(R18="","",IF(R18=5,INDEX('設定'!$A$2:$G$8,MATCH(S18,'設定'!$A$2:$A$8,1),MATCH(U18,'設定'!$A$2:$G$2,1)),IF('設定'!AA56,INDEX('設定'!$A$11:$G$17,MATCH(S18,'設定'!$A$11:$A$17,1),MATCH(U18,'設定'!$A$11:$G$11,1)),"-----")))</f>
      </c>
      <c r="U18" s="26">
        <f t="shared" si="2"/>
      </c>
      <c r="V18" s="24">
        <f t="shared" si="3"/>
      </c>
    </row>
    <row r="19" spans="1:22" ht="18" customHeight="1">
      <c r="A19" s="23">
        <v>8</v>
      </c>
      <c r="B19" s="87"/>
      <c r="C19" s="88"/>
      <c r="D19" s="37"/>
      <c r="E19" s="37"/>
      <c r="F19" s="37"/>
      <c r="G19" s="37"/>
      <c r="H19" s="65"/>
      <c r="I19" s="66">
        <f ca="1">IF(B19="","",IF(H19="","",CHOOSE(MATCH($H19,IF($D19="男",INDIRECT('設定'!Q57),INDIRECT('設定'!R57)),1),0,1,2,3,4,5,6,7,8,9,10)))</f>
      </c>
      <c r="J19" s="65"/>
      <c r="K19" s="66">
        <f ca="1">IF(B19="","",IF(J19="","",CHOOSE(MATCH(J19,IF($D19="男",INDIRECT('設定'!S57),INDIRECT('設定'!T57)),1),0,1,2,3,4,5,6,7,8,9,10)))</f>
      </c>
      <c r="L19" s="65"/>
      <c r="M19" s="66">
        <f ca="1">IF(B19="","",IF(L19="","",CHOOSE(MATCH(L19,IF($D19="男",INDIRECT('設定'!U57),INDIRECT('設定'!V57)),1),0,1,2,3,4,5,6,7,8,9,10)))</f>
      </c>
      <c r="N19" s="65"/>
      <c r="O19" s="66">
        <f ca="1">IF(B19="","",IF(N19="","",CHOOSE(MATCH(N19,IF($D19="男",INDIRECT('設定'!W57),INDIRECT('設定'!X57)),1),0,1,2,3,4,5,6,7,8,9,10)))</f>
      </c>
      <c r="P19" s="65"/>
      <c r="Q19" s="66">
        <f ca="1">IF(B19="","",IF(P19="","",CHOOSE(MATCH(P19,IF($D19="男",INDIRECT('設定'!Y57),INDIRECT('設定'!Z57)),1),0,1,2,3,4,5,6,7,8,9,10)))</f>
      </c>
      <c r="R19" s="25">
        <f t="shared" si="0"/>
      </c>
      <c r="S19" s="25">
        <f t="shared" si="1"/>
      </c>
      <c r="T19" s="25">
        <f>IF(R19="","",IF(R19=5,INDEX('設定'!$A$2:$G$8,MATCH(S19,'設定'!$A$2:$A$8,1),MATCH(U19,'設定'!$A$2:$G$2,1)),IF('設定'!AA57,INDEX('設定'!$A$11:$G$17,MATCH(S19,'設定'!$A$11:$A$17,1),MATCH(U19,'設定'!$A$11:$G$11,1)),"-----")))</f>
      </c>
      <c r="U19" s="26">
        <f t="shared" si="2"/>
      </c>
      <c r="V19" s="24">
        <f t="shared" si="3"/>
      </c>
    </row>
    <row r="20" spans="1:22" ht="18" customHeight="1">
      <c r="A20" s="23">
        <v>9</v>
      </c>
      <c r="B20" s="87"/>
      <c r="C20" s="88"/>
      <c r="D20" s="37"/>
      <c r="E20" s="37"/>
      <c r="F20" s="37"/>
      <c r="G20" s="37"/>
      <c r="H20" s="65"/>
      <c r="I20" s="66">
        <f ca="1">IF(B20="","",IF(H20="","",CHOOSE(MATCH($H20,IF($D20="男",INDIRECT('設定'!Q58),INDIRECT('設定'!R58)),1),0,1,2,3,4,5,6,7,8,9,10)))</f>
      </c>
      <c r="J20" s="65"/>
      <c r="K20" s="66">
        <f ca="1">IF(B20="","",IF(J20="","",CHOOSE(MATCH(J20,IF($D20="男",INDIRECT('設定'!S58),INDIRECT('設定'!T58)),1),0,1,2,3,4,5,6,7,8,9,10)))</f>
      </c>
      <c r="L20" s="65"/>
      <c r="M20" s="66">
        <f ca="1">IF(B20="","",IF(L20="","",CHOOSE(MATCH(L20,IF($D20="男",INDIRECT('設定'!U58),INDIRECT('設定'!V58)),1),0,1,2,3,4,5,6,7,8,9,10)))</f>
      </c>
      <c r="N20" s="65"/>
      <c r="O20" s="66">
        <f ca="1">IF(B20="","",IF(N20="","",CHOOSE(MATCH(N20,IF($D20="男",INDIRECT('設定'!W58),INDIRECT('設定'!X58)),1),0,1,2,3,4,5,6,7,8,9,10)))</f>
      </c>
      <c r="P20" s="65"/>
      <c r="Q20" s="66">
        <f ca="1">IF(B20="","",IF(P20="","",CHOOSE(MATCH(P20,IF($D20="男",INDIRECT('設定'!Y58),INDIRECT('設定'!Z58)),1),0,1,2,3,4,5,6,7,8,9,10)))</f>
      </c>
      <c r="R20" s="25">
        <f t="shared" si="0"/>
      </c>
      <c r="S20" s="25">
        <f t="shared" si="1"/>
      </c>
      <c r="T20" s="25">
        <f>IF(R20="","",IF(R20=5,INDEX('設定'!$A$2:$G$8,MATCH(S20,'設定'!$A$2:$A$8,1),MATCH(U20,'設定'!$A$2:$G$2,1)),IF('設定'!AA58,INDEX('設定'!$A$11:$G$17,MATCH(S20,'設定'!$A$11:$A$17,1),MATCH(U20,'設定'!$A$11:$G$11,1)),"-----")))</f>
      </c>
      <c r="U20" s="26">
        <f t="shared" si="2"/>
      </c>
      <c r="V20" s="24">
        <f t="shared" si="3"/>
      </c>
    </row>
    <row r="21" spans="1:22" ht="18" customHeight="1">
      <c r="A21" s="27">
        <v>10</v>
      </c>
      <c r="B21" s="96"/>
      <c r="C21" s="97"/>
      <c r="D21" s="38"/>
      <c r="E21" s="38"/>
      <c r="F21" s="38"/>
      <c r="G21" s="38"/>
      <c r="H21" s="67"/>
      <c r="I21" s="68">
        <f ca="1">IF(B21="","",IF(H21="","",CHOOSE(MATCH($H21,IF($D21="男",INDIRECT('設定'!Q59),INDIRECT('設定'!R59)),1),0,1,2,3,4,5,6,7,8,9,10)))</f>
      </c>
      <c r="J21" s="67"/>
      <c r="K21" s="68">
        <f ca="1">IF(B21="","",IF(J21="","",CHOOSE(MATCH(J21,IF($D21="男",INDIRECT('設定'!S59),INDIRECT('設定'!T59)),1),0,1,2,3,4,5,6,7,8,9,10)))</f>
      </c>
      <c r="L21" s="67"/>
      <c r="M21" s="68">
        <f ca="1">IF(B21="","",IF(L21="","",CHOOSE(MATCH(L21,IF($D21="男",INDIRECT('設定'!U59),INDIRECT('設定'!V59)),1),0,1,2,3,4,5,6,7,8,9,10)))</f>
      </c>
      <c r="N21" s="67"/>
      <c r="O21" s="68">
        <f ca="1">IF(B21="","",IF(N21="","",CHOOSE(MATCH(N21,IF($D21="男",INDIRECT('設定'!W59),INDIRECT('設定'!X59)),1),0,1,2,3,4,5,6,7,8,9,10)))</f>
      </c>
      <c r="P21" s="67"/>
      <c r="Q21" s="68">
        <f ca="1">IF(B21="","",IF(P21="","",CHOOSE(MATCH(P21,IF($D21="男",INDIRECT('設定'!Y59),INDIRECT('設定'!Z59)),1),0,1,2,3,4,5,6,7,8,9,10)))</f>
      </c>
      <c r="R21" s="29">
        <f t="shared" si="0"/>
      </c>
      <c r="S21" s="29">
        <f t="shared" si="1"/>
      </c>
      <c r="T21" s="29">
        <f>IF(R21="","",IF(R21=5,INDEX('設定'!$A$2:$G$8,MATCH(S21,'設定'!$A$2:$A$8,1),MATCH(U21,'設定'!$A$2:$G$2,1)),IF('設定'!AA59,INDEX('設定'!$A$11:$G$17,MATCH(S21,'設定'!$A$11:$A$17,1),MATCH(U21,'設定'!$A$11:$G$11,1)),"-----")))</f>
      </c>
      <c r="U21" s="30">
        <f t="shared" si="2"/>
      </c>
      <c r="V21" s="28">
        <f t="shared" si="3"/>
      </c>
    </row>
    <row r="22" spans="1:22" ht="18" customHeight="1">
      <c r="A22" s="17">
        <v>11</v>
      </c>
      <c r="B22" s="94"/>
      <c r="C22" s="95"/>
      <c r="D22" s="36"/>
      <c r="E22" s="36"/>
      <c r="F22" s="36"/>
      <c r="G22" s="36"/>
      <c r="H22" s="63"/>
      <c r="I22" s="64">
        <f ca="1">IF(B22="","",IF(H22="","",CHOOSE(MATCH($H22,IF($D22="男",INDIRECT('設定'!Q60),INDIRECT('設定'!R60)),1),0,1,2,3,4,5,6,7,8,9,10)))</f>
      </c>
      <c r="J22" s="63"/>
      <c r="K22" s="64">
        <f ca="1">IF(B22="","",IF(J22="","",CHOOSE(MATCH(J22,IF($D22="男",INDIRECT('設定'!S60),INDIRECT('設定'!T60)),1),0,1,2,3,4,5,6,7,8,9,10)))</f>
      </c>
      <c r="L22" s="63"/>
      <c r="M22" s="64">
        <f ca="1">IF(B22="","",IF(L22="","",CHOOSE(MATCH(L22,IF($D22="男",INDIRECT('設定'!U60),INDIRECT('設定'!V60)),1),0,1,2,3,4,5,6,7,8,9,10)))</f>
      </c>
      <c r="N22" s="63"/>
      <c r="O22" s="64">
        <f ca="1">IF(B22="","",IF(N22="","",CHOOSE(MATCH(N22,IF($D22="男",INDIRECT('設定'!W60),INDIRECT('設定'!X60)),1),0,1,2,3,4,5,6,7,8,9,10)))</f>
      </c>
      <c r="P22" s="63"/>
      <c r="Q22" s="64">
        <f ca="1">IF(B22="","",IF(P22="","",CHOOSE(MATCH(P22,IF($D22="男",INDIRECT('設定'!Y60),INDIRECT('設定'!Z60)),1),0,1,2,3,4,5,6,7,8,9,10)))</f>
      </c>
      <c r="R22" s="20">
        <f t="shared" si="0"/>
      </c>
      <c r="S22" s="20">
        <f t="shared" si="1"/>
      </c>
      <c r="T22" s="20">
        <f>IF(R22="","",IF(R22=5,INDEX('設定'!$A$2:$G$8,MATCH(S22,'設定'!$A$2:$A$8,1),MATCH(U22,'設定'!$A$2:$G$2,1)),IF('設定'!AA60,INDEX('設定'!$A$11:$G$17,MATCH(S22,'設定'!$A$11:$A$17,1),MATCH(U22,'設定'!$A$11:$G$11,1)),"-----")))</f>
      </c>
      <c r="U22" s="21">
        <f t="shared" si="2"/>
      </c>
      <c r="V22" s="22">
        <f t="shared" si="3"/>
      </c>
    </row>
    <row r="23" spans="1:22" ht="18" customHeight="1">
      <c r="A23" s="23">
        <v>12</v>
      </c>
      <c r="B23" s="87"/>
      <c r="C23" s="88"/>
      <c r="D23" s="37"/>
      <c r="E23" s="37"/>
      <c r="F23" s="37"/>
      <c r="G23" s="37"/>
      <c r="H23" s="65"/>
      <c r="I23" s="66">
        <f ca="1">IF(B23="","",IF(H23="","",CHOOSE(MATCH($H23,IF($D23="男",INDIRECT('設定'!Q61),INDIRECT('設定'!R61)),1),0,1,2,3,4,5,6,7,8,9,10)))</f>
      </c>
      <c r="J23" s="65"/>
      <c r="K23" s="66">
        <f ca="1">IF(B23="","",IF(J23="","",CHOOSE(MATCH(J23,IF($D23="男",INDIRECT('設定'!S61),INDIRECT('設定'!T61)),1),0,1,2,3,4,5,6,7,8,9,10)))</f>
      </c>
      <c r="L23" s="65"/>
      <c r="M23" s="66">
        <f ca="1">IF(B23="","",IF(L23="","",CHOOSE(MATCH(L23,IF($D23="男",INDIRECT('設定'!U61),INDIRECT('設定'!V61)),1),0,1,2,3,4,5,6,7,8,9,10)))</f>
      </c>
      <c r="N23" s="65"/>
      <c r="O23" s="66">
        <f ca="1">IF(B23="","",IF(N23="","",CHOOSE(MATCH(N23,IF($D23="男",INDIRECT('設定'!W61),INDIRECT('設定'!X61)),1),0,1,2,3,4,5,6,7,8,9,10)))</f>
      </c>
      <c r="P23" s="65"/>
      <c r="Q23" s="66">
        <f ca="1">IF(B23="","",IF(P23="","",CHOOSE(MATCH(P23,IF($D23="男",INDIRECT('設定'!Y61),INDIRECT('設定'!Z61)),1),0,1,2,3,4,5,6,7,8,9,10)))</f>
      </c>
      <c r="R23" s="25">
        <f t="shared" si="0"/>
      </c>
      <c r="S23" s="25">
        <f t="shared" si="1"/>
      </c>
      <c r="T23" s="25">
        <f>IF(R23="","",IF(R23=5,INDEX('設定'!$A$2:$G$8,MATCH(S23,'設定'!$A$2:$A$8,1),MATCH(U23,'設定'!$A$2:$G$2,1)),IF('設定'!AA61,INDEX('設定'!$A$11:$G$17,MATCH(S23,'設定'!$A$11:$A$17,1),MATCH(U23,'設定'!$A$11:$G$11,1)),"-----")))</f>
      </c>
      <c r="U23" s="26">
        <f t="shared" si="2"/>
      </c>
      <c r="V23" s="24">
        <f t="shared" si="3"/>
      </c>
    </row>
    <row r="24" spans="1:22" ht="18" customHeight="1">
      <c r="A24" s="23">
        <v>13</v>
      </c>
      <c r="B24" s="87"/>
      <c r="C24" s="88"/>
      <c r="D24" s="37"/>
      <c r="E24" s="37"/>
      <c r="F24" s="37"/>
      <c r="G24" s="37"/>
      <c r="H24" s="65"/>
      <c r="I24" s="66">
        <f ca="1">IF(B24="","",IF(H24="","",CHOOSE(MATCH($H24,IF($D24="男",INDIRECT('設定'!Q62),INDIRECT('設定'!R62)),1),0,1,2,3,4,5,6,7,8,9,10)))</f>
      </c>
      <c r="J24" s="65"/>
      <c r="K24" s="66">
        <f ca="1">IF(B24="","",IF(J24="","",CHOOSE(MATCH(J24,IF($D24="男",INDIRECT('設定'!S62),INDIRECT('設定'!T62)),1),0,1,2,3,4,5,6,7,8,9,10)))</f>
      </c>
      <c r="L24" s="65"/>
      <c r="M24" s="66">
        <f ca="1">IF(B24="","",IF(L24="","",CHOOSE(MATCH(L24,IF($D24="男",INDIRECT('設定'!U62),INDIRECT('設定'!V62)),1),0,1,2,3,4,5,6,7,8,9,10)))</f>
      </c>
      <c r="N24" s="65"/>
      <c r="O24" s="66">
        <f ca="1">IF(B24="","",IF(N24="","",CHOOSE(MATCH(N24,IF($D24="男",INDIRECT('設定'!W62),INDIRECT('設定'!X62)),1),0,1,2,3,4,5,6,7,8,9,10)))</f>
      </c>
      <c r="P24" s="65"/>
      <c r="Q24" s="66">
        <f ca="1">IF(B24="","",IF(P24="","",CHOOSE(MATCH(P24,IF($D24="男",INDIRECT('設定'!Y62),INDIRECT('設定'!Z62)),1),0,1,2,3,4,5,6,7,8,9,10)))</f>
      </c>
      <c r="R24" s="25">
        <f t="shared" si="0"/>
      </c>
      <c r="S24" s="25">
        <f t="shared" si="1"/>
      </c>
      <c r="T24" s="25">
        <f>IF(R24="","",IF(R24=5,INDEX('設定'!$A$2:$G$8,MATCH(S24,'設定'!$A$2:$A$8,1),MATCH(U24,'設定'!$A$2:$G$2,1)),IF('設定'!AA62,INDEX('設定'!$A$11:$G$17,MATCH(S24,'設定'!$A$11:$A$17,1),MATCH(U24,'設定'!$A$11:$G$11,1)),"-----")))</f>
      </c>
      <c r="U24" s="26">
        <f t="shared" si="2"/>
      </c>
      <c r="V24" s="24">
        <f t="shared" si="3"/>
      </c>
    </row>
    <row r="25" spans="1:22" ht="18" customHeight="1">
      <c r="A25" s="23">
        <v>14</v>
      </c>
      <c r="B25" s="87"/>
      <c r="C25" s="88"/>
      <c r="D25" s="37"/>
      <c r="E25" s="37"/>
      <c r="F25" s="37"/>
      <c r="G25" s="37"/>
      <c r="H25" s="65"/>
      <c r="I25" s="66">
        <f ca="1">IF(B25="","",IF(H25="","",CHOOSE(MATCH($H25,IF($D25="男",INDIRECT('設定'!Q63),INDIRECT('設定'!R63)),1),0,1,2,3,4,5,6,7,8,9,10)))</f>
      </c>
      <c r="J25" s="65"/>
      <c r="K25" s="66">
        <f ca="1">IF(B25="","",IF(J25="","",CHOOSE(MATCH(J25,IF($D25="男",INDIRECT('設定'!S63),INDIRECT('設定'!T63)),1),0,1,2,3,4,5,6,7,8,9,10)))</f>
      </c>
      <c r="L25" s="65"/>
      <c r="M25" s="66">
        <f ca="1">IF(B25="","",IF(L25="","",CHOOSE(MATCH(L25,IF($D25="男",INDIRECT('設定'!U63),INDIRECT('設定'!V63)),1),0,1,2,3,4,5,6,7,8,9,10)))</f>
      </c>
      <c r="N25" s="65"/>
      <c r="O25" s="66">
        <f ca="1">IF(B25="","",IF(N25="","",CHOOSE(MATCH(N25,IF($D25="男",INDIRECT('設定'!W63),INDIRECT('設定'!X63)),1),0,1,2,3,4,5,6,7,8,9,10)))</f>
      </c>
      <c r="P25" s="65"/>
      <c r="Q25" s="66">
        <f ca="1">IF(B25="","",IF(P25="","",CHOOSE(MATCH(P25,IF($D25="男",INDIRECT('設定'!Y63),INDIRECT('設定'!Z63)),1),0,1,2,3,4,5,6,7,8,9,10)))</f>
      </c>
      <c r="R25" s="25">
        <f t="shared" si="0"/>
      </c>
      <c r="S25" s="25">
        <f t="shared" si="1"/>
      </c>
      <c r="T25" s="25">
        <f>IF(R25="","",IF(R25=5,INDEX('設定'!$A$2:$G$8,MATCH(S25,'設定'!$A$2:$A$8,1),MATCH(U25,'設定'!$A$2:$G$2,1)),IF('設定'!AA63,INDEX('設定'!$A$11:$G$17,MATCH(S25,'設定'!$A$11:$A$17,1),MATCH(U25,'設定'!$A$11:$G$11,1)),"-----")))</f>
      </c>
      <c r="U25" s="26">
        <f t="shared" si="2"/>
      </c>
      <c r="V25" s="24">
        <f t="shared" si="3"/>
      </c>
    </row>
    <row r="26" spans="1:22" ht="18" customHeight="1">
      <c r="A26" s="27">
        <v>15</v>
      </c>
      <c r="B26" s="96"/>
      <c r="C26" s="97"/>
      <c r="D26" s="38"/>
      <c r="E26" s="38"/>
      <c r="F26" s="38"/>
      <c r="G26" s="38"/>
      <c r="H26" s="67"/>
      <c r="I26" s="68">
        <f ca="1">IF(B26="","",IF(H26="","",CHOOSE(MATCH($H26,IF($D26="男",INDIRECT('設定'!Q64),INDIRECT('設定'!R64)),1),0,1,2,3,4,5,6,7,8,9,10)))</f>
      </c>
      <c r="J26" s="67"/>
      <c r="K26" s="68">
        <f ca="1">IF(B26="","",IF(J26="","",CHOOSE(MATCH(J26,IF($D26="男",INDIRECT('設定'!S64),INDIRECT('設定'!T64)),1),0,1,2,3,4,5,6,7,8,9,10)))</f>
      </c>
      <c r="L26" s="67"/>
      <c r="M26" s="68">
        <f ca="1">IF(B26="","",IF(L26="","",CHOOSE(MATCH(L26,IF($D26="男",INDIRECT('設定'!U64),INDIRECT('設定'!V64)),1),0,1,2,3,4,5,6,7,8,9,10)))</f>
      </c>
      <c r="N26" s="67"/>
      <c r="O26" s="68">
        <f ca="1">IF(B26="","",IF(N26="","",CHOOSE(MATCH(N26,IF($D26="男",INDIRECT('設定'!W64),INDIRECT('設定'!X64)),1),0,1,2,3,4,5,6,7,8,9,10)))</f>
      </c>
      <c r="P26" s="67"/>
      <c r="Q26" s="68">
        <f ca="1">IF(B26="","",IF(P26="","",CHOOSE(MATCH(P26,IF($D26="男",INDIRECT('設定'!Y64),INDIRECT('設定'!Z64)),1),0,1,2,3,4,5,6,7,8,9,10)))</f>
      </c>
      <c r="R26" s="29">
        <f t="shared" si="0"/>
      </c>
      <c r="S26" s="29">
        <f t="shared" si="1"/>
      </c>
      <c r="T26" s="29">
        <f>IF(R26="","",IF(R26=5,INDEX('設定'!$A$2:$G$8,MATCH(S26,'設定'!$A$2:$A$8,1),MATCH(U26,'設定'!$A$2:$G$2,1)),IF('設定'!AA64,INDEX('設定'!$A$11:$G$17,MATCH(S26,'設定'!$A$11:$A$17,1),MATCH(U26,'設定'!$A$11:$G$11,1)),"-----")))</f>
      </c>
      <c r="U26" s="30">
        <f t="shared" si="2"/>
      </c>
      <c r="V26" s="28">
        <f t="shared" si="3"/>
      </c>
    </row>
    <row r="27" spans="1:22" ht="18" customHeight="1">
      <c r="A27" s="17">
        <v>16</v>
      </c>
      <c r="B27" s="94"/>
      <c r="C27" s="95"/>
      <c r="D27" s="36"/>
      <c r="E27" s="36"/>
      <c r="F27" s="36"/>
      <c r="G27" s="36"/>
      <c r="H27" s="63"/>
      <c r="I27" s="64">
        <f ca="1">IF(B27="","",IF(H27="","",CHOOSE(MATCH($H27,IF($D27="男",INDIRECT('設定'!Q65),INDIRECT('設定'!R65)),1),0,1,2,3,4,5,6,7,8,9,10)))</f>
      </c>
      <c r="J27" s="63"/>
      <c r="K27" s="64">
        <f ca="1">IF(B27="","",IF(J27="","",CHOOSE(MATCH(J27,IF($D27="男",INDIRECT('設定'!S65),INDIRECT('設定'!T65)),1),0,1,2,3,4,5,6,7,8,9,10)))</f>
      </c>
      <c r="L27" s="63"/>
      <c r="M27" s="64">
        <f ca="1">IF(B27="","",IF(L27="","",CHOOSE(MATCH(L27,IF($D27="男",INDIRECT('設定'!U65),INDIRECT('設定'!V65)),1),0,1,2,3,4,5,6,7,8,9,10)))</f>
      </c>
      <c r="N27" s="63"/>
      <c r="O27" s="64">
        <f ca="1">IF(B27="","",IF(N27="","",CHOOSE(MATCH(N27,IF($D27="男",INDIRECT('設定'!W65),INDIRECT('設定'!X65)),1),0,1,2,3,4,5,6,7,8,9,10)))</f>
      </c>
      <c r="P27" s="63"/>
      <c r="Q27" s="64">
        <f ca="1">IF(B27="","",IF(P27="","",CHOOSE(MATCH(P27,IF($D27="男",INDIRECT('設定'!Y65),INDIRECT('設定'!Z65)),1),0,1,2,3,4,5,6,7,8,9,10)))</f>
      </c>
      <c r="R27" s="20">
        <f t="shared" si="0"/>
      </c>
      <c r="S27" s="20">
        <f t="shared" si="1"/>
      </c>
      <c r="T27" s="20">
        <f>IF(R27="","",IF(R27=5,INDEX('設定'!$A$2:$G$8,MATCH(S27,'設定'!$A$2:$A$8,1),MATCH(U27,'設定'!$A$2:$G$2,1)),IF('設定'!AA65,INDEX('設定'!$A$11:$G$17,MATCH(S27,'設定'!$A$11:$A$17,1),MATCH(U27,'設定'!$A$11:$G$11,1)),"-----")))</f>
      </c>
      <c r="U27" s="21">
        <f t="shared" si="2"/>
      </c>
      <c r="V27" s="22">
        <f t="shared" si="3"/>
      </c>
    </row>
    <row r="28" spans="1:22" ht="18" customHeight="1">
      <c r="A28" s="23">
        <v>17</v>
      </c>
      <c r="B28" s="87"/>
      <c r="C28" s="88"/>
      <c r="D28" s="37"/>
      <c r="E28" s="37"/>
      <c r="F28" s="37"/>
      <c r="G28" s="37"/>
      <c r="H28" s="65"/>
      <c r="I28" s="66">
        <f ca="1">IF(B28="","",IF(H28="","",CHOOSE(MATCH($H28,IF($D28="男",INDIRECT('設定'!Q66),INDIRECT('設定'!R66)),1),0,1,2,3,4,5,6,7,8,9,10)))</f>
      </c>
      <c r="J28" s="65"/>
      <c r="K28" s="66">
        <f ca="1">IF(B28="","",IF(J28="","",CHOOSE(MATCH(J28,IF($D28="男",INDIRECT('設定'!S66),INDIRECT('設定'!T66)),1),0,1,2,3,4,5,6,7,8,9,10)))</f>
      </c>
      <c r="L28" s="65"/>
      <c r="M28" s="66">
        <f ca="1">IF(B28="","",IF(L28="","",CHOOSE(MATCH(L28,IF($D28="男",INDIRECT('設定'!U66),INDIRECT('設定'!V66)),1),0,1,2,3,4,5,6,7,8,9,10)))</f>
      </c>
      <c r="N28" s="65"/>
      <c r="O28" s="66">
        <f ca="1">IF(B28="","",IF(N28="","",CHOOSE(MATCH(N28,IF($D28="男",INDIRECT('設定'!W66),INDIRECT('設定'!X66)),1),0,1,2,3,4,5,6,7,8,9,10)))</f>
      </c>
      <c r="P28" s="65"/>
      <c r="Q28" s="66">
        <f ca="1">IF(B28="","",IF(P28="","",CHOOSE(MATCH(P28,IF($D28="男",INDIRECT('設定'!Y66),INDIRECT('設定'!Z66)),1),0,1,2,3,4,5,6,7,8,9,10)))</f>
      </c>
      <c r="R28" s="25">
        <f t="shared" si="0"/>
      </c>
      <c r="S28" s="25">
        <f t="shared" si="1"/>
      </c>
      <c r="T28" s="25">
        <f>IF(R28="","",IF(R28=5,INDEX('設定'!$A$2:$G$8,MATCH(S28,'設定'!$A$2:$A$8,1),MATCH(U28,'設定'!$A$2:$G$2,1)),IF('設定'!AA66,INDEX('設定'!$A$11:$G$17,MATCH(S28,'設定'!$A$11:$A$17,1),MATCH(U28,'設定'!$A$11:$G$11,1)),"-----")))</f>
      </c>
      <c r="U28" s="26">
        <f t="shared" si="2"/>
      </c>
      <c r="V28" s="24">
        <f t="shared" si="3"/>
      </c>
    </row>
    <row r="29" spans="1:22" ht="18" customHeight="1">
      <c r="A29" s="23">
        <v>18</v>
      </c>
      <c r="B29" s="87"/>
      <c r="C29" s="88"/>
      <c r="D29" s="37"/>
      <c r="E29" s="37"/>
      <c r="F29" s="37"/>
      <c r="G29" s="37"/>
      <c r="H29" s="65"/>
      <c r="I29" s="66">
        <f ca="1">IF(B29="","",IF(H29="","",CHOOSE(MATCH($H29,IF($D29="男",INDIRECT('設定'!Q67),INDIRECT('設定'!R67)),1),0,1,2,3,4,5,6,7,8,9,10)))</f>
      </c>
      <c r="J29" s="65"/>
      <c r="K29" s="66">
        <f ca="1">IF(B29="","",IF(J29="","",CHOOSE(MATCH(J29,IF($D29="男",INDIRECT('設定'!S67),INDIRECT('設定'!T67)),1),0,1,2,3,4,5,6,7,8,9,10)))</f>
      </c>
      <c r="L29" s="65"/>
      <c r="M29" s="66">
        <f ca="1">IF(B29="","",IF(L29="","",CHOOSE(MATCH(L29,IF($D29="男",INDIRECT('設定'!U67),INDIRECT('設定'!V67)),1),0,1,2,3,4,5,6,7,8,9,10)))</f>
      </c>
      <c r="N29" s="65"/>
      <c r="O29" s="66">
        <f ca="1">IF(B29="","",IF(N29="","",CHOOSE(MATCH(N29,IF($D29="男",INDIRECT('設定'!W67),INDIRECT('設定'!X67)),1),0,1,2,3,4,5,6,7,8,9,10)))</f>
      </c>
      <c r="P29" s="65"/>
      <c r="Q29" s="66">
        <f ca="1">IF(B29="","",IF(P29="","",CHOOSE(MATCH(P29,IF($D29="男",INDIRECT('設定'!Y67),INDIRECT('設定'!Z67)),1),0,1,2,3,4,5,6,7,8,9,10)))</f>
      </c>
      <c r="R29" s="25">
        <f t="shared" si="0"/>
      </c>
      <c r="S29" s="25">
        <f t="shared" si="1"/>
      </c>
      <c r="T29" s="25">
        <f>IF(R29="","",IF(R29=5,INDEX('設定'!$A$2:$G$8,MATCH(S29,'設定'!$A$2:$A$8,1),MATCH(U29,'設定'!$A$2:$G$2,1)),IF('設定'!AA67,INDEX('設定'!$A$11:$G$17,MATCH(S29,'設定'!$A$11:$A$17,1),MATCH(U29,'設定'!$A$11:$G$11,1)),"-----")))</f>
      </c>
      <c r="U29" s="26">
        <f t="shared" si="2"/>
      </c>
      <c r="V29" s="24">
        <f t="shared" si="3"/>
      </c>
    </row>
    <row r="30" spans="1:22" ht="18" customHeight="1">
      <c r="A30" s="23">
        <v>19</v>
      </c>
      <c r="B30" s="87"/>
      <c r="C30" s="88"/>
      <c r="D30" s="37"/>
      <c r="E30" s="37"/>
      <c r="F30" s="37"/>
      <c r="G30" s="37"/>
      <c r="H30" s="65"/>
      <c r="I30" s="66">
        <f ca="1">IF(B30="","",IF(H30="","",CHOOSE(MATCH($H30,IF($D30="男",INDIRECT('設定'!Q68),INDIRECT('設定'!R68)),1),0,1,2,3,4,5,6,7,8,9,10)))</f>
      </c>
      <c r="J30" s="65"/>
      <c r="K30" s="66">
        <f ca="1">IF(B30="","",IF(J30="","",CHOOSE(MATCH(J30,IF($D30="男",INDIRECT('設定'!S68),INDIRECT('設定'!T68)),1),0,1,2,3,4,5,6,7,8,9,10)))</f>
      </c>
      <c r="L30" s="65"/>
      <c r="M30" s="66">
        <f ca="1">IF(B30="","",IF(L30="","",CHOOSE(MATCH(L30,IF($D30="男",INDIRECT('設定'!U68),INDIRECT('設定'!V68)),1),0,1,2,3,4,5,6,7,8,9,10)))</f>
      </c>
      <c r="N30" s="65"/>
      <c r="O30" s="66">
        <f ca="1">IF(B30="","",IF(N30="","",CHOOSE(MATCH(N30,IF($D30="男",INDIRECT('設定'!W68),INDIRECT('設定'!X68)),1),0,1,2,3,4,5,6,7,8,9,10)))</f>
      </c>
      <c r="P30" s="65"/>
      <c r="Q30" s="66">
        <f ca="1">IF(B30="","",IF(P30="","",CHOOSE(MATCH(P30,IF($D30="男",INDIRECT('設定'!Y68),INDIRECT('設定'!Z68)),1),0,1,2,3,4,5,6,7,8,9,10)))</f>
      </c>
      <c r="R30" s="25">
        <f t="shared" si="0"/>
      </c>
      <c r="S30" s="25">
        <f t="shared" si="1"/>
      </c>
      <c r="T30" s="25">
        <f>IF(R30="","",IF(R30=5,INDEX('設定'!$A$2:$G$8,MATCH(S30,'設定'!$A$2:$A$8,1),MATCH(U30,'設定'!$A$2:$G$2,1)),IF('設定'!AA68,INDEX('設定'!$A$11:$G$17,MATCH(S30,'設定'!$A$11:$A$17,1),MATCH(U30,'設定'!$A$11:$G$11,1)),"-----")))</f>
      </c>
      <c r="U30" s="26">
        <f t="shared" si="2"/>
      </c>
      <c r="V30" s="24">
        <f t="shared" si="3"/>
      </c>
    </row>
    <row r="31" spans="1:22" ht="18" customHeight="1" thickBot="1">
      <c r="A31" s="31">
        <v>20</v>
      </c>
      <c r="B31" s="89"/>
      <c r="C31" s="90"/>
      <c r="D31" s="39"/>
      <c r="E31" s="39"/>
      <c r="F31" s="39"/>
      <c r="G31" s="39"/>
      <c r="H31" s="69"/>
      <c r="I31" s="70">
        <f ca="1">IF(B31="","",IF(H31="","",CHOOSE(MATCH($H31,IF($D31="男",INDIRECT('設定'!Q69),INDIRECT('設定'!R69)),1),0,1,2,3,4,5,6,7,8,9,10)))</f>
      </c>
      <c r="J31" s="69"/>
      <c r="K31" s="70">
        <f ca="1">IF(B31="","",IF(J31="","",CHOOSE(MATCH(J31,IF($D31="男",INDIRECT('設定'!S69),INDIRECT('設定'!T69)),1),0,1,2,3,4,5,6,7,8,9,10)))</f>
      </c>
      <c r="L31" s="69"/>
      <c r="M31" s="70">
        <f ca="1">IF(B31="","",IF(L31="","",CHOOSE(MATCH(L31,IF($D31="男",INDIRECT('設定'!U69),INDIRECT('設定'!V69)),1),0,1,2,3,4,5,6,7,8,9,10)))</f>
      </c>
      <c r="N31" s="69"/>
      <c r="O31" s="70">
        <f ca="1">IF(B31="","",IF(N31="","",CHOOSE(MATCH(N31,IF($D31="男",INDIRECT('設定'!W69),INDIRECT('設定'!X69)),1),0,1,2,3,4,5,6,7,8,9,10)))</f>
      </c>
      <c r="P31" s="69"/>
      <c r="Q31" s="70">
        <f ca="1">IF(B31="","",IF(P31="","",CHOOSE(MATCH(P31,IF($D31="男",INDIRECT('設定'!Y69),INDIRECT('設定'!Z69)),1),0,1,2,3,4,5,6,7,8,9,10)))</f>
      </c>
      <c r="R31" s="33">
        <f t="shared" si="0"/>
      </c>
      <c r="S31" s="33">
        <f t="shared" si="1"/>
      </c>
      <c r="T31" s="33">
        <f>IF(R31="","",IF(R31=5,INDEX('設定'!$A$2:$G$8,MATCH(S31,'設定'!$A$2:$A$8,1),MATCH(U31,'設定'!$A$2:$G$2,1)),IF('設定'!AA69,INDEX('設定'!$A$11:$G$17,MATCH(S31,'設定'!$A$11:$A$17,1),MATCH(U31,'設定'!$A$11:$G$11,1)),"-----")))</f>
      </c>
      <c r="U31" s="34">
        <f t="shared" si="2"/>
      </c>
      <c r="V31" s="32">
        <f t="shared" si="3"/>
      </c>
    </row>
    <row r="32" spans="1:22" ht="18" customHeight="1">
      <c r="A32" s="18">
        <v>21</v>
      </c>
      <c r="B32" s="98"/>
      <c r="C32" s="99"/>
      <c r="D32" s="40"/>
      <c r="E32" s="40"/>
      <c r="F32" s="40"/>
      <c r="G32" s="40"/>
      <c r="H32" s="71"/>
      <c r="I32" s="64">
        <f ca="1">IF(B32="","",IF(H32="","",CHOOSE(MATCH($H32,IF($D32="男",INDIRECT('設定'!Q70),INDIRECT('設定'!R70)),1),0,1,2,3,4,5,6,7,8,9,10)))</f>
      </c>
      <c r="J32" s="71"/>
      <c r="K32" s="64">
        <f ca="1">IF(B32="","",IF(J32="","",CHOOSE(MATCH(J32,IF($D32="男",INDIRECT('設定'!S70),INDIRECT('設定'!T70)),1),0,1,2,3,4,5,6,7,8,9,10)))</f>
      </c>
      <c r="L32" s="71"/>
      <c r="M32" s="64">
        <f ca="1">IF(B32="","",IF(L32="","",CHOOSE(MATCH(L32,IF($D32="男",INDIRECT('設定'!U70),INDIRECT('設定'!V70)),1),0,1,2,3,4,5,6,7,8,9,10)))</f>
      </c>
      <c r="N32" s="71"/>
      <c r="O32" s="64">
        <f ca="1">IF(B32="","",IF(N32="","",CHOOSE(MATCH(N32,IF($D32="男",INDIRECT('設定'!W70),INDIRECT('設定'!X70)),1),0,1,2,3,4,5,6,7,8,9,10)))</f>
      </c>
      <c r="P32" s="71"/>
      <c r="Q32" s="64">
        <f ca="1">IF(B32="","",IF(P32="","",CHOOSE(MATCH(P32,IF($D32="男",INDIRECT('設定'!Y70),INDIRECT('設定'!Z70)),1),0,1,2,3,4,5,6,7,8,9,10)))</f>
      </c>
      <c r="R32" s="20">
        <f t="shared" si="0"/>
      </c>
      <c r="S32" s="20">
        <f t="shared" si="1"/>
      </c>
      <c r="T32" s="20">
        <f>IF(R32="","",IF(R32=5,INDEX('設定'!$A$2:$G$8,MATCH(S32,'設定'!$A$2:$A$8,1),MATCH(U32,'設定'!$A$2:$G$2,1)),IF('設定'!AA70,INDEX('設定'!$A$11:$G$17,MATCH(S32,'設定'!$A$11:$A$17,1),MATCH(U32,'設定'!$A$11:$G$11,1)),"-----")))</f>
      </c>
      <c r="U32" s="21">
        <f t="shared" si="2"/>
      </c>
      <c r="V32" s="22">
        <f t="shared" si="3"/>
      </c>
    </row>
    <row r="33" spans="1:22" ht="18" customHeight="1">
      <c r="A33" s="23">
        <v>22</v>
      </c>
      <c r="B33" s="87"/>
      <c r="C33" s="88"/>
      <c r="D33" s="37"/>
      <c r="E33" s="37"/>
      <c r="F33" s="37"/>
      <c r="G33" s="37"/>
      <c r="H33" s="65"/>
      <c r="I33" s="66">
        <f ca="1">IF(B33="","",IF(H33="","",CHOOSE(MATCH($H33,IF($D33="男",INDIRECT('設定'!Q71),INDIRECT('設定'!R71)),1),0,1,2,3,4,5,6,7,8,9,10)))</f>
      </c>
      <c r="J33" s="65"/>
      <c r="K33" s="66">
        <f ca="1">IF(B33="","",IF(J33="","",CHOOSE(MATCH(J33,IF($D33="男",INDIRECT('設定'!S71),INDIRECT('設定'!T71)),1),0,1,2,3,4,5,6,7,8,9,10)))</f>
      </c>
      <c r="L33" s="65"/>
      <c r="M33" s="66">
        <f ca="1">IF(B33="","",IF(L33="","",CHOOSE(MATCH(L33,IF($D33="男",INDIRECT('設定'!U71),INDIRECT('設定'!V71)),1),0,1,2,3,4,5,6,7,8,9,10)))</f>
      </c>
      <c r="N33" s="65"/>
      <c r="O33" s="66">
        <f ca="1">IF(B33="","",IF(N33="","",CHOOSE(MATCH(N33,IF($D33="男",INDIRECT('設定'!W71),INDIRECT('設定'!X71)),1),0,1,2,3,4,5,6,7,8,9,10)))</f>
      </c>
      <c r="P33" s="65"/>
      <c r="Q33" s="66">
        <f ca="1">IF(B33="","",IF(P33="","",CHOOSE(MATCH(P33,IF($D33="男",INDIRECT('設定'!Y71),INDIRECT('設定'!Z71)),1),0,1,2,3,4,5,6,7,8,9,10)))</f>
      </c>
      <c r="R33" s="25">
        <f t="shared" si="0"/>
      </c>
      <c r="S33" s="25">
        <f t="shared" si="1"/>
      </c>
      <c r="T33" s="25">
        <f>IF(R33="","",IF(R33=5,INDEX('設定'!$A$2:$G$8,MATCH(S33,'設定'!$A$2:$A$8,1),MATCH(U33,'設定'!$A$2:$G$2,1)),IF('設定'!AA71,INDEX('設定'!$A$11:$G$17,MATCH(S33,'設定'!$A$11:$A$17,1),MATCH(U33,'設定'!$A$11:$G$11,1)),"-----")))</f>
      </c>
      <c r="U33" s="26">
        <f t="shared" si="2"/>
      </c>
      <c r="V33" s="24">
        <f t="shared" si="3"/>
      </c>
    </row>
    <row r="34" spans="1:22" ht="18" customHeight="1">
      <c r="A34" s="23">
        <v>23</v>
      </c>
      <c r="B34" s="87"/>
      <c r="C34" s="88"/>
      <c r="D34" s="37"/>
      <c r="E34" s="37"/>
      <c r="F34" s="37"/>
      <c r="G34" s="37"/>
      <c r="H34" s="65"/>
      <c r="I34" s="66">
        <f ca="1">IF(B34="","",IF(H34="","",CHOOSE(MATCH($H34,IF($D34="男",INDIRECT('設定'!Q72),INDIRECT('設定'!R72)),1),0,1,2,3,4,5,6,7,8,9,10)))</f>
      </c>
      <c r="J34" s="65"/>
      <c r="K34" s="66">
        <f ca="1">IF(B34="","",IF(J34="","",CHOOSE(MATCH(J34,IF($D34="男",INDIRECT('設定'!S72),INDIRECT('設定'!T72)),1),0,1,2,3,4,5,6,7,8,9,10)))</f>
      </c>
      <c r="L34" s="65"/>
      <c r="M34" s="66">
        <f ca="1">IF(B34="","",IF(L34="","",CHOOSE(MATCH(L34,IF($D34="男",INDIRECT('設定'!U72),INDIRECT('設定'!V72)),1),0,1,2,3,4,5,6,7,8,9,10)))</f>
      </c>
      <c r="N34" s="65"/>
      <c r="O34" s="66">
        <f ca="1">IF(B34="","",IF(N34="","",CHOOSE(MATCH(N34,IF($D34="男",INDIRECT('設定'!W72),INDIRECT('設定'!X72)),1),0,1,2,3,4,5,6,7,8,9,10)))</f>
      </c>
      <c r="P34" s="65"/>
      <c r="Q34" s="66">
        <f ca="1">IF(B34="","",IF(P34="","",CHOOSE(MATCH(P34,IF($D34="男",INDIRECT('設定'!Y72),INDIRECT('設定'!Z72)),1),0,1,2,3,4,5,6,7,8,9,10)))</f>
      </c>
      <c r="R34" s="25">
        <f t="shared" si="0"/>
      </c>
      <c r="S34" s="25">
        <f t="shared" si="1"/>
      </c>
      <c r="T34" s="25">
        <f>IF(R34="","",IF(R34=5,INDEX('設定'!$A$2:$G$8,MATCH(S34,'設定'!$A$2:$A$8,1),MATCH(U34,'設定'!$A$2:$G$2,1)),IF('設定'!AA72,INDEX('設定'!$A$11:$G$17,MATCH(S34,'設定'!$A$11:$A$17,1),MATCH(U34,'設定'!$A$11:$G$11,1)),"-----")))</f>
      </c>
      <c r="U34" s="26">
        <f t="shared" si="2"/>
      </c>
      <c r="V34" s="24">
        <f t="shared" si="3"/>
      </c>
    </row>
    <row r="35" spans="1:22" ht="18" customHeight="1">
      <c r="A35" s="23">
        <v>24</v>
      </c>
      <c r="B35" s="87"/>
      <c r="C35" s="88"/>
      <c r="D35" s="37"/>
      <c r="E35" s="37"/>
      <c r="F35" s="37"/>
      <c r="G35" s="37"/>
      <c r="H35" s="65"/>
      <c r="I35" s="66">
        <f ca="1">IF(B35="","",IF(H35="","",CHOOSE(MATCH($H35,IF($D35="男",INDIRECT('設定'!Q73),INDIRECT('設定'!R73)),1),0,1,2,3,4,5,6,7,8,9,10)))</f>
      </c>
      <c r="J35" s="65"/>
      <c r="K35" s="66">
        <f ca="1">IF(B35="","",IF(J35="","",CHOOSE(MATCH(J35,IF($D35="男",INDIRECT('設定'!S73),INDIRECT('設定'!T73)),1),0,1,2,3,4,5,6,7,8,9,10)))</f>
      </c>
      <c r="L35" s="65"/>
      <c r="M35" s="66">
        <f ca="1">IF(B35="","",IF(L35="","",CHOOSE(MATCH(L35,IF($D35="男",INDIRECT('設定'!U73),INDIRECT('設定'!V73)),1),0,1,2,3,4,5,6,7,8,9,10)))</f>
      </c>
      <c r="N35" s="65"/>
      <c r="O35" s="66">
        <f ca="1">IF(B35="","",IF(N35="","",CHOOSE(MATCH(N35,IF($D35="男",INDIRECT('設定'!W73),INDIRECT('設定'!X73)),1),0,1,2,3,4,5,6,7,8,9,10)))</f>
      </c>
      <c r="P35" s="65"/>
      <c r="Q35" s="66">
        <f ca="1">IF(B35="","",IF(P35="","",CHOOSE(MATCH(P35,IF($D35="男",INDIRECT('設定'!Y73),INDIRECT('設定'!Z73)),1),0,1,2,3,4,5,6,7,8,9,10)))</f>
      </c>
      <c r="R35" s="25">
        <f t="shared" si="0"/>
      </c>
      <c r="S35" s="25">
        <f t="shared" si="1"/>
      </c>
      <c r="T35" s="25">
        <f>IF(R35="","",IF(R35=5,INDEX('設定'!$A$2:$G$8,MATCH(S35,'設定'!$A$2:$A$8,1),MATCH(U35,'設定'!$A$2:$G$2,1)),IF('設定'!AA73,INDEX('設定'!$A$11:$G$17,MATCH(S35,'設定'!$A$11:$A$17,1),MATCH(U35,'設定'!$A$11:$G$11,1)),"-----")))</f>
      </c>
      <c r="U35" s="26">
        <f t="shared" si="2"/>
      </c>
      <c r="V35" s="24">
        <f t="shared" si="3"/>
      </c>
    </row>
    <row r="36" spans="1:22" ht="18" customHeight="1">
      <c r="A36" s="27">
        <v>25</v>
      </c>
      <c r="B36" s="96"/>
      <c r="C36" s="97"/>
      <c r="D36" s="38"/>
      <c r="E36" s="38"/>
      <c r="F36" s="38"/>
      <c r="G36" s="38"/>
      <c r="H36" s="67"/>
      <c r="I36" s="68">
        <f ca="1">IF(B36="","",IF(H36="","",CHOOSE(MATCH($H36,IF($D36="男",INDIRECT('設定'!Q74),INDIRECT('設定'!R74)),1),0,1,2,3,4,5,6,7,8,9,10)))</f>
      </c>
      <c r="J36" s="67"/>
      <c r="K36" s="68">
        <f ca="1">IF(B36="","",IF(J36="","",CHOOSE(MATCH(J36,IF($D36="男",INDIRECT('設定'!S74),INDIRECT('設定'!T74)),1),0,1,2,3,4,5,6,7,8,9,10)))</f>
      </c>
      <c r="L36" s="67"/>
      <c r="M36" s="68">
        <f ca="1">IF(B36="","",IF(L36="","",CHOOSE(MATCH(L36,IF($D36="男",INDIRECT('設定'!U74),INDIRECT('設定'!V74)),1),0,1,2,3,4,5,6,7,8,9,10)))</f>
      </c>
      <c r="N36" s="67"/>
      <c r="O36" s="68">
        <f ca="1">IF(B36="","",IF(N36="","",CHOOSE(MATCH(N36,IF($D36="男",INDIRECT('設定'!W74),INDIRECT('設定'!X74)),1),0,1,2,3,4,5,6,7,8,9,10)))</f>
      </c>
      <c r="P36" s="67"/>
      <c r="Q36" s="68">
        <f ca="1">IF(B36="","",IF(P36="","",CHOOSE(MATCH(P36,IF($D36="男",INDIRECT('設定'!Y74),INDIRECT('設定'!Z74)),1),0,1,2,3,4,5,6,7,8,9,10)))</f>
      </c>
      <c r="R36" s="29">
        <f t="shared" si="0"/>
      </c>
      <c r="S36" s="29">
        <f t="shared" si="1"/>
      </c>
      <c r="T36" s="29">
        <f>IF(R36="","",IF(R36=5,INDEX('設定'!$A$2:$G$8,MATCH(S36,'設定'!$A$2:$A$8,1),MATCH(U36,'設定'!$A$2:$G$2,1)),IF('設定'!AA74,INDEX('設定'!$A$11:$G$17,MATCH(S36,'設定'!$A$11:$A$17,1),MATCH(U36,'設定'!$A$11:$G$11,1)),"-----")))</f>
      </c>
      <c r="U36" s="30">
        <f t="shared" si="2"/>
      </c>
      <c r="V36" s="28">
        <f t="shared" si="3"/>
      </c>
    </row>
    <row r="37" spans="1:22" ht="18" customHeight="1">
      <c r="A37" s="17">
        <v>26</v>
      </c>
      <c r="B37" s="94"/>
      <c r="C37" s="95"/>
      <c r="D37" s="36"/>
      <c r="E37" s="36"/>
      <c r="F37" s="36"/>
      <c r="G37" s="36"/>
      <c r="H37" s="63"/>
      <c r="I37" s="64">
        <f ca="1">IF(B37="","",IF(H37="","",CHOOSE(MATCH($H37,IF($D37="男",INDIRECT('設定'!Q75),INDIRECT('設定'!R75)),1),0,1,2,3,4,5,6,7,8,9,10)))</f>
      </c>
      <c r="J37" s="63"/>
      <c r="K37" s="64">
        <f ca="1">IF(B37="","",IF(J37="","",CHOOSE(MATCH(J37,IF($D37="男",INDIRECT('設定'!S75),INDIRECT('設定'!T75)),1),0,1,2,3,4,5,6,7,8,9,10)))</f>
      </c>
      <c r="L37" s="63"/>
      <c r="M37" s="64">
        <f ca="1">IF(B37="","",IF(L37="","",CHOOSE(MATCH(L37,IF($D37="男",INDIRECT('設定'!U75),INDIRECT('設定'!V75)),1),0,1,2,3,4,5,6,7,8,9,10)))</f>
      </c>
      <c r="N37" s="63"/>
      <c r="O37" s="64">
        <f ca="1">IF(B37="","",IF(N37="","",CHOOSE(MATCH(N37,IF($D37="男",INDIRECT('設定'!W75),INDIRECT('設定'!X75)),1),0,1,2,3,4,5,6,7,8,9,10)))</f>
      </c>
      <c r="P37" s="63"/>
      <c r="Q37" s="64">
        <f ca="1">IF(B37="","",IF(P37="","",CHOOSE(MATCH(P37,IF($D37="男",INDIRECT('設定'!Y75),INDIRECT('設定'!Z75)),1),0,1,2,3,4,5,6,7,8,9,10)))</f>
      </c>
      <c r="R37" s="20">
        <f t="shared" si="0"/>
      </c>
      <c r="S37" s="20">
        <f t="shared" si="1"/>
      </c>
      <c r="T37" s="20">
        <f>IF(R37="","",IF(R37=5,INDEX('設定'!$A$2:$G$8,MATCH(S37,'設定'!$A$2:$A$8,1),MATCH(U37,'設定'!$A$2:$G$2,1)),IF('設定'!AA75,INDEX('設定'!$A$11:$G$17,MATCH(S37,'設定'!$A$11:$A$17,1),MATCH(U37,'設定'!$A$11:$G$11,1)),"-----")))</f>
      </c>
      <c r="U37" s="21">
        <f t="shared" si="2"/>
      </c>
      <c r="V37" s="22">
        <f t="shared" si="3"/>
      </c>
    </row>
    <row r="38" spans="1:22" ht="18" customHeight="1">
      <c r="A38" s="23">
        <v>27</v>
      </c>
      <c r="B38" s="87"/>
      <c r="C38" s="88"/>
      <c r="D38" s="37"/>
      <c r="E38" s="37"/>
      <c r="F38" s="37"/>
      <c r="G38" s="37"/>
      <c r="H38" s="65"/>
      <c r="I38" s="66">
        <f ca="1">IF(B38="","",IF(H38="","",CHOOSE(MATCH($H38,IF($D38="男",INDIRECT('設定'!Q76),INDIRECT('設定'!R76)),1),0,1,2,3,4,5,6,7,8,9,10)))</f>
      </c>
      <c r="J38" s="65"/>
      <c r="K38" s="66">
        <f ca="1">IF(B38="","",IF(J38="","",CHOOSE(MATCH(J38,IF($D38="男",INDIRECT('設定'!S76),INDIRECT('設定'!T76)),1),0,1,2,3,4,5,6,7,8,9,10)))</f>
      </c>
      <c r="L38" s="65"/>
      <c r="M38" s="66">
        <f ca="1">IF(B38="","",IF(L38="","",CHOOSE(MATCH(L38,IF($D38="男",INDIRECT('設定'!U76),INDIRECT('設定'!V76)),1),0,1,2,3,4,5,6,7,8,9,10)))</f>
      </c>
      <c r="N38" s="65"/>
      <c r="O38" s="66">
        <f ca="1">IF(B38="","",IF(N38="","",CHOOSE(MATCH(N38,IF($D38="男",INDIRECT('設定'!W76),INDIRECT('設定'!X76)),1),0,1,2,3,4,5,6,7,8,9,10)))</f>
      </c>
      <c r="P38" s="65"/>
      <c r="Q38" s="66">
        <f ca="1">IF(B38="","",IF(P38="","",CHOOSE(MATCH(P38,IF($D38="男",INDIRECT('設定'!Y76),INDIRECT('設定'!Z76)),1),0,1,2,3,4,5,6,7,8,9,10)))</f>
      </c>
      <c r="R38" s="25">
        <f t="shared" si="0"/>
      </c>
      <c r="S38" s="25">
        <f t="shared" si="1"/>
      </c>
      <c r="T38" s="25">
        <f>IF(R38="","",IF(R38=5,INDEX('設定'!$A$2:$G$8,MATCH(S38,'設定'!$A$2:$A$8,1),MATCH(U38,'設定'!$A$2:$G$2,1)),IF('設定'!AA76,INDEX('設定'!$A$11:$G$17,MATCH(S38,'設定'!$A$11:$A$17,1),MATCH(U38,'設定'!$A$11:$G$11,1)),"-----")))</f>
      </c>
      <c r="U38" s="26">
        <f t="shared" si="2"/>
      </c>
      <c r="V38" s="24">
        <f t="shared" si="3"/>
      </c>
    </row>
    <row r="39" spans="1:22" ht="18" customHeight="1">
      <c r="A39" s="23">
        <v>28</v>
      </c>
      <c r="B39" s="87"/>
      <c r="C39" s="88"/>
      <c r="D39" s="37"/>
      <c r="E39" s="37"/>
      <c r="F39" s="37"/>
      <c r="G39" s="37"/>
      <c r="H39" s="65"/>
      <c r="I39" s="66">
        <f ca="1">IF(B39="","",IF(H39="","",CHOOSE(MATCH($H39,IF($D39="男",INDIRECT('設定'!Q77),INDIRECT('設定'!R77)),1),0,1,2,3,4,5,6,7,8,9,10)))</f>
      </c>
      <c r="J39" s="65"/>
      <c r="K39" s="66">
        <f ca="1">IF(B39="","",IF(J39="","",CHOOSE(MATCH(J39,IF($D39="男",INDIRECT('設定'!S77),INDIRECT('設定'!T77)),1),0,1,2,3,4,5,6,7,8,9,10)))</f>
      </c>
      <c r="L39" s="65"/>
      <c r="M39" s="66">
        <f ca="1">IF(B39="","",IF(L39="","",CHOOSE(MATCH(L39,IF($D39="男",INDIRECT('設定'!U77),INDIRECT('設定'!V77)),1),0,1,2,3,4,5,6,7,8,9,10)))</f>
      </c>
      <c r="N39" s="65"/>
      <c r="O39" s="66">
        <f ca="1">IF(B39="","",IF(N39="","",CHOOSE(MATCH(N39,IF($D39="男",INDIRECT('設定'!W77),INDIRECT('設定'!X77)),1),0,1,2,3,4,5,6,7,8,9,10)))</f>
      </c>
      <c r="P39" s="65"/>
      <c r="Q39" s="66">
        <f ca="1">IF(B39="","",IF(P39="","",CHOOSE(MATCH(P39,IF($D39="男",INDIRECT('設定'!Y77),INDIRECT('設定'!Z77)),1),0,1,2,3,4,5,6,7,8,9,10)))</f>
      </c>
      <c r="R39" s="25">
        <f t="shared" si="0"/>
      </c>
      <c r="S39" s="25">
        <f t="shared" si="1"/>
      </c>
      <c r="T39" s="25">
        <f>IF(R39="","",IF(R39=5,INDEX('設定'!$A$2:$G$8,MATCH(S39,'設定'!$A$2:$A$8,1),MATCH(U39,'設定'!$A$2:$G$2,1)),IF('設定'!AA77,INDEX('設定'!$A$11:$G$17,MATCH(S39,'設定'!$A$11:$A$17,1),MATCH(U39,'設定'!$A$11:$G$11,1)),"-----")))</f>
      </c>
      <c r="U39" s="26">
        <f t="shared" si="2"/>
      </c>
      <c r="V39" s="24">
        <f t="shared" si="3"/>
      </c>
    </row>
    <row r="40" spans="1:22" ht="18" customHeight="1">
      <c r="A40" s="23">
        <v>29</v>
      </c>
      <c r="B40" s="87"/>
      <c r="C40" s="88"/>
      <c r="D40" s="37"/>
      <c r="E40" s="37"/>
      <c r="F40" s="37"/>
      <c r="G40" s="37"/>
      <c r="H40" s="65"/>
      <c r="I40" s="66">
        <f ca="1">IF(B40="","",IF(H40="","",CHOOSE(MATCH($H40,IF($D40="男",INDIRECT('設定'!Q78),INDIRECT('設定'!R78)),1),0,1,2,3,4,5,6,7,8,9,10)))</f>
      </c>
      <c r="J40" s="65"/>
      <c r="K40" s="66">
        <f ca="1">IF(B40="","",IF(J40="","",CHOOSE(MATCH(J40,IF($D40="男",INDIRECT('設定'!S78),INDIRECT('設定'!T78)),1),0,1,2,3,4,5,6,7,8,9,10)))</f>
      </c>
      <c r="L40" s="65"/>
      <c r="M40" s="66">
        <f ca="1">IF(B40="","",IF(L40="","",CHOOSE(MATCH(L40,IF($D40="男",INDIRECT('設定'!U78),INDIRECT('設定'!V78)),1),0,1,2,3,4,5,6,7,8,9,10)))</f>
      </c>
      <c r="N40" s="65"/>
      <c r="O40" s="66">
        <f ca="1">IF(B40="","",IF(N40="","",CHOOSE(MATCH(N40,IF($D40="男",INDIRECT('設定'!W78),INDIRECT('設定'!X78)),1),0,1,2,3,4,5,6,7,8,9,10)))</f>
      </c>
      <c r="P40" s="65"/>
      <c r="Q40" s="66">
        <f ca="1">IF(B40="","",IF(P40="","",CHOOSE(MATCH(P40,IF($D40="男",INDIRECT('設定'!Y78),INDIRECT('設定'!Z78)),1),0,1,2,3,4,5,6,7,8,9,10)))</f>
      </c>
      <c r="R40" s="25">
        <f t="shared" si="0"/>
      </c>
      <c r="S40" s="25">
        <f t="shared" si="1"/>
      </c>
      <c r="T40" s="25">
        <f>IF(R40="","",IF(R40=5,INDEX('設定'!$A$2:$G$8,MATCH(S40,'設定'!$A$2:$A$8,1),MATCH(U40,'設定'!$A$2:$G$2,1)),IF('設定'!AA78,INDEX('設定'!$A$11:$G$17,MATCH(S40,'設定'!$A$11:$A$17,1),MATCH(U40,'設定'!$A$11:$G$11,1)),"-----")))</f>
      </c>
      <c r="U40" s="26">
        <f t="shared" si="2"/>
      </c>
      <c r="V40" s="24">
        <f t="shared" si="3"/>
      </c>
    </row>
    <row r="41" spans="1:22" ht="18" customHeight="1">
      <c r="A41" s="27">
        <v>30</v>
      </c>
      <c r="B41" s="96"/>
      <c r="C41" s="97"/>
      <c r="D41" s="38"/>
      <c r="E41" s="38"/>
      <c r="F41" s="38"/>
      <c r="G41" s="38"/>
      <c r="H41" s="67"/>
      <c r="I41" s="68">
        <f ca="1">IF(B41="","",IF(H41="","",CHOOSE(MATCH($H41,IF($D41="男",INDIRECT('設定'!Q79),INDIRECT('設定'!R79)),1),0,1,2,3,4,5,6,7,8,9,10)))</f>
      </c>
      <c r="J41" s="67"/>
      <c r="K41" s="68">
        <f ca="1">IF(B41="","",IF(J41="","",CHOOSE(MATCH(J41,IF($D41="男",INDIRECT('設定'!S79),INDIRECT('設定'!T79)),1),0,1,2,3,4,5,6,7,8,9,10)))</f>
      </c>
      <c r="L41" s="67"/>
      <c r="M41" s="68">
        <f ca="1">IF(B41="","",IF(L41="","",CHOOSE(MATCH(L41,IF($D41="男",INDIRECT('設定'!U79),INDIRECT('設定'!V79)),1),0,1,2,3,4,5,6,7,8,9,10)))</f>
      </c>
      <c r="N41" s="67"/>
      <c r="O41" s="68">
        <f ca="1">IF(B41="","",IF(N41="","",CHOOSE(MATCH(N41,IF($D41="男",INDIRECT('設定'!W79),INDIRECT('設定'!X79)),1),0,1,2,3,4,5,6,7,8,9,10)))</f>
      </c>
      <c r="P41" s="67"/>
      <c r="Q41" s="68">
        <f ca="1">IF(B41="","",IF(P41="","",CHOOSE(MATCH(P41,IF($D41="男",INDIRECT('設定'!Y79),INDIRECT('設定'!Z79)),1),0,1,2,3,4,5,6,7,8,9,10)))</f>
      </c>
      <c r="R41" s="29">
        <f t="shared" si="0"/>
      </c>
      <c r="S41" s="29">
        <f t="shared" si="1"/>
      </c>
      <c r="T41" s="29">
        <f>IF(R41="","",IF(R41=5,INDEX('設定'!$A$2:$G$8,MATCH(S41,'設定'!$A$2:$A$8,1),MATCH(U41,'設定'!$A$2:$G$2,1)),IF('設定'!AA79,INDEX('設定'!$A$11:$G$17,MATCH(S41,'設定'!$A$11:$A$17,1),MATCH(U41,'設定'!$A$11:$G$11,1)),"-----")))</f>
      </c>
      <c r="U41" s="30">
        <f t="shared" si="2"/>
      </c>
      <c r="V41" s="28">
        <f t="shared" si="3"/>
      </c>
    </row>
    <row r="42" spans="1:22" ht="18" customHeight="1">
      <c r="A42" s="17">
        <v>31</v>
      </c>
      <c r="B42" s="94"/>
      <c r="C42" s="95"/>
      <c r="D42" s="36"/>
      <c r="E42" s="36"/>
      <c r="F42" s="36"/>
      <c r="G42" s="36"/>
      <c r="H42" s="63"/>
      <c r="I42" s="64">
        <f ca="1">IF(B42="","",IF(H42="","",CHOOSE(MATCH($H42,IF($D42="男",INDIRECT('設定'!Q80),INDIRECT('設定'!R80)),1),0,1,2,3,4,5,6,7,8,9,10)))</f>
      </c>
      <c r="J42" s="63"/>
      <c r="K42" s="64">
        <f ca="1">IF(B42="","",IF(J42="","",CHOOSE(MATCH(J42,IF($D42="男",INDIRECT('設定'!S80),INDIRECT('設定'!T80)),1),0,1,2,3,4,5,6,7,8,9,10)))</f>
      </c>
      <c r="L42" s="63"/>
      <c r="M42" s="64">
        <f ca="1">IF(B42="","",IF(L42="","",CHOOSE(MATCH(L42,IF($D42="男",INDIRECT('設定'!U80),INDIRECT('設定'!V80)),1),0,1,2,3,4,5,6,7,8,9,10)))</f>
      </c>
      <c r="N42" s="63"/>
      <c r="O42" s="64">
        <f ca="1">IF(B42="","",IF(N42="","",CHOOSE(MATCH(N42,IF($D42="男",INDIRECT('設定'!W80),INDIRECT('設定'!X80)),1),0,1,2,3,4,5,6,7,8,9,10)))</f>
      </c>
      <c r="P42" s="63"/>
      <c r="Q42" s="64">
        <f ca="1">IF(B42="","",IF(P42="","",CHOOSE(MATCH(P42,IF($D42="男",INDIRECT('設定'!Y80),INDIRECT('設定'!Z80)),1),0,1,2,3,4,5,6,7,8,9,10)))</f>
      </c>
      <c r="R42" s="20">
        <f t="shared" si="0"/>
      </c>
      <c r="S42" s="20">
        <f t="shared" si="1"/>
      </c>
      <c r="T42" s="20">
        <f>IF(R42="","",IF(R42=5,INDEX('設定'!$A$2:$G$8,MATCH(S42,'設定'!$A$2:$A$8,1),MATCH(U42,'設定'!$A$2:$G$2,1)),IF('設定'!AA80,INDEX('設定'!$A$11:$G$17,MATCH(S42,'設定'!$A$11:$A$17,1),MATCH(U42,'設定'!$A$11:$G$11,1)),"-----")))</f>
      </c>
      <c r="U42" s="21">
        <f t="shared" si="2"/>
      </c>
      <c r="V42" s="22">
        <f t="shared" si="3"/>
      </c>
    </row>
    <row r="43" spans="1:22" ht="18" customHeight="1">
      <c r="A43" s="23">
        <v>32</v>
      </c>
      <c r="B43" s="87"/>
      <c r="C43" s="88"/>
      <c r="D43" s="37"/>
      <c r="E43" s="37"/>
      <c r="F43" s="37"/>
      <c r="G43" s="37"/>
      <c r="H43" s="65"/>
      <c r="I43" s="66">
        <f ca="1">IF(B43="","",IF(H43="","",CHOOSE(MATCH($H43,IF($D43="男",INDIRECT('設定'!Q81),INDIRECT('設定'!R81)),1),0,1,2,3,4,5,6,7,8,9,10)))</f>
      </c>
      <c r="J43" s="65"/>
      <c r="K43" s="66">
        <f ca="1">IF(B43="","",IF(J43="","",CHOOSE(MATCH(J43,IF($D43="男",INDIRECT('設定'!S81),INDIRECT('設定'!T81)),1),0,1,2,3,4,5,6,7,8,9,10)))</f>
      </c>
      <c r="L43" s="65"/>
      <c r="M43" s="66">
        <f ca="1">IF(B43="","",IF(L43="","",CHOOSE(MATCH(L43,IF($D43="男",INDIRECT('設定'!U81),INDIRECT('設定'!V81)),1),0,1,2,3,4,5,6,7,8,9,10)))</f>
      </c>
      <c r="N43" s="65"/>
      <c r="O43" s="66">
        <f ca="1">IF(B43="","",IF(N43="","",CHOOSE(MATCH(N43,IF($D43="男",INDIRECT('設定'!W81),INDIRECT('設定'!X81)),1),0,1,2,3,4,5,6,7,8,9,10)))</f>
      </c>
      <c r="P43" s="65"/>
      <c r="Q43" s="66">
        <f ca="1">IF(B43="","",IF(P43="","",CHOOSE(MATCH(P43,IF($D43="男",INDIRECT('設定'!Y81),INDIRECT('設定'!Z81)),1),0,1,2,3,4,5,6,7,8,9,10)))</f>
      </c>
      <c r="R43" s="25">
        <f t="shared" si="0"/>
      </c>
      <c r="S43" s="25">
        <f t="shared" si="1"/>
      </c>
      <c r="T43" s="25">
        <f>IF(R43="","",IF(R43=5,INDEX('設定'!$A$2:$G$8,MATCH(S43,'設定'!$A$2:$A$8,1),MATCH(U43,'設定'!$A$2:$G$2,1)),IF('設定'!AA81,INDEX('設定'!$A$11:$G$17,MATCH(S43,'設定'!$A$11:$A$17,1),MATCH(U43,'設定'!$A$11:$G$11,1)),"-----")))</f>
      </c>
      <c r="U43" s="26">
        <f t="shared" si="2"/>
      </c>
      <c r="V43" s="24">
        <f t="shared" si="3"/>
      </c>
    </row>
    <row r="44" spans="1:22" ht="18" customHeight="1">
      <c r="A44" s="23">
        <v>33</v>
      </c>
      <c r="B44" s="87"/>
      <c r="C44" s="88"/>
      <c r="D44" s="37"/>
      <c r="E44" s="37"/>
      <c r="F44" s="37"/>
      <c r="G44" s="37"/>
      <c r="H44" s="65"/>
      <c r="I44" s="66">
        <f ca="1">IF(B44="","",IF(H44="","",CHOOSE(MATCH($H44,IF($D44="男",INDIRECT('設定'!Q82),INDIRECT('設定'!R82)),1),0,1,2,3,4,5,6,7,8,9,10)))</f>
      </c>
      <c r="J44" s="65"/>
      <c r="K44" s="66">
        <f ca="1">IF(B44="","",IF(J44="","",CHOOSE(MATCH(J44,IF($D44="男",INDIRECT('設定'!S82),INDIRECT('設定'!T82)),1),0,1,2,3,4,5,6,7,8,9,10)))</f>
      </c>
      <c r="L44" s="65"/>
      <c r="M44" s="66">
        <f ca="1">IF(B44="","",IF(L44="","",CHOOSE(MATCH(L44,IF($D44="男",INDIRECT('設定'!U82),INDIRECT('設定'!V82)),1),0,1,2,3,4,5,6,7,8,9,10)))</f>
      </c>
      <c r="N44" s="65"/>
      <c r="O44" s="66">
        <f ca="1">IF(B44="","",IF(N44="","",CHOOSE(MATCH(N44,IF($D44="男",INDIRECT('設定'!W82),INDIRECT('設定'!X82)),1),0,1,2,3,4,5,6,7,8,9,10)))</f>
      </c>
      <c r="P44" s="65"/>
      <c r="Q44" s="66">
        <f ca="1">IF(B44="","",IF(P44="","",CHOOSE(MATCH(P44,IF($D44="男",INDIRECT('設定'!Y82),INDIRECT('設定'!Z82)),1),0,1,2,3,4,5,6,7,8,9,10)))</f>
      </c>
      <c r="R44" s="25">
        <f aca="true" t="shared" si="4" ref="R44:R75">IF(B44="","",COUNT(H44,J44,L44,N44,P44))</f>
      </c>
      <c r="S44" s="25">
        <f aca="true" t="shared" si="5" ref="S44:S75">IF(B44="","",SUM(I44,K44,M44,O44,Q44))</f>
      </c>
      <c r="T44" s="25">
        <f>IF(R44="","",IF(R44=5,INDEX('設定'!$A$2:$G$8,MATCH(S44,'設定'!$A$2:$A$8,1),MATCH(U44,'設定'!$A$2:$G$2,1)),IF('設定'!AA82,INDEX('設定'!$A$11:$G$17,MATCH(S44,'設定'!$A$11:$A$17,1),MATCH(U44,'設定'!$A$11:$G$11,1)),"-----")))</f>
      </c>
      <c r="U44" s="26">
        <f aca="true" t="shared" si="6" ref="U44:U75">IF(B44="","",MIN(I44,K44,M44,O44,Q44))</f>
      </c>
      <c r="V44" s="24">
        <f aca="true" t="shared" si="7" ref="V44:V75">IF(B44="","",MAX(I44,K44,M44,O44,Q44))</f>
      </c>
    </row>
    <row r="45" spans="1:22" ht="18" customHeight="1">
      <c r="A45" s="23">
        <v>34</v>
      </c>
      <c r="B45" s="87"/>
      <c r="C45" s="88"/>
      <c r="D45" s="37"/>
      <c r="E45" s="37"/>
      <c r="F45" s="37"/>
      <c r="G45" s="37"/>
      <c r="H45" s="65"/>
      <c r="I45" s="66">
        <f ca="1">IF(B45="","",IF(H45="","",CHOOSE(MATCH($H45,IF($D45="男",INDIRECT('設定'!Q83),INDIRECT('設定'!R83)),1),0,1,2,3,4,5,6,7,8,9,10)))</f>
      </c>
      <c r="J45" s="65"/>
      <c r="K45" s="66">
        <f ca="1">IF(B45="","",IF(J45="","",CHOOSE(MATCH(J45,IF($D45="男",INDIRECT('設定'!S83),INDIRECT('設定'!T83)),1),0,1,2,3,4,5,6,7,8,9,10)))</f>
      </c>
      <c r="L45" s="65"/>
      <c r="M45" s="66">
        <f ca="1">IF(B45="","",IF(L45="","",CHOOSE(MATCH(L45,IF($D45="男",INDIRECT('設定'!U83),INDIRECT('設定'!V83)),1),0,1,2,3,4,5,6,7,8,9,10)))</f>
      </c>
      <c r="N45" s="65"/>
      <c r="O45" s="66">
        <f ca="1">IF(B45="","",IF(N45="","",CHOOSE(MATCH(N45,IF($D45="男",INDIRECT('設定'!W83),INDIRECT('設定'!X83)),1),0,1,2,3,4,5,6,7,8,9,10)))</f>
      </c>
      <c r="P45" s="65"/>
      <c r="Q45" s="66">
        <f ca="1">IF(B45="","",IF(P45="","",CHOOSE(MATCH(P45,IF($D45="男",INDIRECT('設定'!Y83),INDIRECT('設定'!Z83)),1),0,1,2,3,4,5,6,7,8,9,10)))</f>
      </c>
      <c r="R45" s="25">
        <f t="shared" si="4"/>
      </c>
      <c r="S45" s="25">
        <f t="shared" si="5"/>
      </c>
      <c r="T45" s="25">
        <f>IF(R45="","",IF(R45=5,INDEX('設定'!$A$2:$G$8,MATCH(S45,'設定'!$A$2:$A$8,1),MATCH(U45,'設定'!$A$2:$G$2,1)),IF('設定'!AA83,INDEX('設定'!$A$11:$G$17,MATCH(S45,'設定'!$A$11:$A$17,1),MATCH(U45,'設定'!$A$11:$G$11,1)),"-----")))</f>
      </c>
      <c r="U45" s="26">
        <f t="shared" si="6"/>
      </c>
      <c r="V45" s="24">
        <f t="shared" si="7"/>
      </c>
    </row>
    <row r="46" spans="1:22" ht="18" customHeight="1">
      <c r="A46" s="27">
        <v>35</v>
      </c>
      <c r="B46" s="96"/>
      <c r="C46" s="97"/>
      <c r="D46" s="38"/>
      <c r="E46" s="38"/>
      <c r="F46" s="38"/>
      <c r="G46" s="38"/>
      <c r="H46" s="67"/>
      <c r="I46" s="68">
        <f ca="1">IF(B46="","",IF(H46="","",CHOOSE(MATCH($H46,IF($D46="男",INDIRECT('設定'!Q84),INDIRECT('設定'!R84)),1),0,1,2,3,4,5,6,7,8,9,10)))</f>
      </c>
      <c r="J46" s="67"/>
      <c r="K46" s="68">
        <f ca="1">IF(B46="","",IF(J46="","",CHOOSE(MATCH(J46,IF($D46="男",INDIRECT('設定'!S84),INDIRECT('設定'!T84)),1),0,1,2,3,4,5,6,7,8,9,10)))</f>
      </c>
      <c r="L46" s="67"/>
      <c r="M46" s="68">
        <f ca="1">IF(B46="","",IF(L46="","",CHOOSE(MATCH(L46,IF($D46="男",INDIRECT('設定'!U84),INDIRECT('設定'!V84)),1),0,1,2,3,4,5,6,7,8,9,10)))</f>
      </c>
      <c r="N46" s="67"/>
      <c r="O46" s="68">
        <f ca="1">IF(B46="","",IF(N46="","",CHOOSE(MATCH(N46,IF($D46="男",INDIRECT('設定'!W84),INDIRECT('設定'!X84)),1),0,1,2,3,4,5,6,7,8,9,10)))</f>
      </c>
      <c r="P46" s="67"/>
      <c r="Q46" s="68">
        <f ca="1">IF(B46="","",IF(P46="","",CHOOSE(MATCH(P46,IF($D46="男",INDIRECT('設定'!Y84),INDIRECT('設定'!Z84)),1),0,1,2,3,4,5,6,7,8,9,10)))</f>
      </c>
      <c r="R46" s="29">
        <f t="shared" si="4"/>
      </c>
      <c r="S46" s="29">
        <f t="shared" si="5"/>
      </c>
      <c r="T46" s="29">
        <f>IF(R46="","",IF(R46=5,INDEX('設定'!$A$2:$G$8,MATCH(S46,'設定'!$A$2:$A$8,1),MATCH(U46,'設定'!$A$2:$G$2,1)),IF('設定'!AA84,INDEX('設定'!$A$11:$G$17,MATCH(S46,'設定'!$A$11:$A$17,1),MATCH(U46,'設定'!$A$11:$G$11,1)),"-----")))</f>
      </c>
      <c r="U46" s="30">
        <f t="shared" si="6"/>
      </c>
      <c r="V46" s="28">
        <f t="shared" si="7"/>
      </c>
    </row>
    <row r="47" spans="1:22" ht="18" customHeight="1">
      <c r="A47" s="17">
        <v>36</v>
      </c>
      <c r="B47" s="94"/>
      <c r="C47" s="95"/>
      <c r="D47" s="36"/>
      <c r="E47" s="36"/>
      <c r="F47" s="36"/>
      <c r="G47" s="36"/>
      <c r="H47" s="63"/>
      <c r="I47" s="64">
        <f ca="1">IF(B47="","",IF(H47="","",CHOOSE(MATCH($H47,IF($D47="男",INDIRECT('設定'!Q85),INDIRECT('設定'!R85)),1),0,1,2,3,4,5,6,7,8,9,10)))</f>
      </c>
      <c r="J47" s="63"/>
      <c r="K47" s="64">
        <f ca="1">IF(B47="","",IF(J47="","",CHOOSE(MATCH(J47,IF($D47="男",INDIRECT('設定'!S85),INDIRECT('設定'!T85)),1),0,1,2,3,4,5,6,7,8,9,10)))</f>
      </c>
      <c r="L47" s="63"/>
      <c r="M47" s="64">
        <f ca="1">IF(B47="","",IF(L47="","",CHOOSE(MATCH(L47,IF($D47="男",INDIRECT('設定'!U85),INDIRECT('設定'!V85)),1),0,1,2,3,4,5,6,7,8,9,10)))</f>
      </c>
      <c r="N47" s="63"/>
      <c r="O47" s="64">
        <f ca="1">IF(B47="","",IF(N47="","",CHOOSE(MATCH(N47,IF($D47="男",INDIRECT('設定'!W85),INDIRECT('設定'!X85)),1),0,1,2,3,4,5,6,7,8,9,10)))</f>
      </c>
      <c r="P47" s="63"/>
      <c r="Q47" s="64">
        <f ca="1">IF(B47="","",IF(P47="","",CHOOSE(MATCH(P47,IF($D47="男",INDIRECT('設定'!Y85),INDIRECT('設定'!Z85)),1),0,1,2,3,4,5,6,7,8,9,10)))</f>
      </c>
      <c r="R47" s="20">
        <f t="shared" si="4"/>
      </c>
      <c r="S47" s="20">
        <f t="shared" si="5"/>
      </c>
      <c r="T47" s="20">
        <f>IF(R47="","",IF(R47=5,INDEX('設定'!$A$2:$G$8,MATCH(S47,'設定'!$A$2:$A$8,1),MATCH(U47,'設定'!$A$2:$G$2,1)),IF('設定'!AA85,INDEX('設定'!$A$11:$G$17,MATCH(S47,'設定'!$A$11:$A$17,1),MATCH(U47,'設定'!$A$11:$G$11,1)),"-----")))</f>
      </c>
      <c r="U47" s="21">
        <f t="shared" si="6"/>
      </c>
      <c r="V47" s="22">
        <f t="shared" si="7"/>
      </c>
    </row>
    <row r="48" spans="1:22" ht="18" customHeight="1">
      <c r="A48" s="23">
        <v>37</v>
      </c>
      <c r="B48" s="87"/>
      <c r="C48" s="88"/>
      <c r="D48" s="37"/>
      <c r="E48" s="37"/>
      <c r="F48" s="37"/>
      <c r="G48" s="37"/>
      <c r="H48" s="65"/>
      <c r="I48" s="66">
        <f ca="1">IF(B48="","",IF(H48="","",CHOOSE(MATCH($H48,IF($D48="男",INDIRECT('設定'!Q86),INDIRECT('設定'!R86)),1),0,1,2,3,4,5,6,7,8,9,10)))</f>
      </c>
      <c r="J48" s="65"/>
      <c r="K48" s="66">
        <f ca="1">IF(B48="","",IF(J48="","",CHOOSE(MATCH(J48,IF($D48="男",INDIRECT('設定'!S86),INDIRECT('設定'!T86)),1),0,1,2,3,4,5,6,7,8,9,10)))</f>
      </c>
      <c r="L48" s="65"/>
      <c r="M48" s="66">
        <f ca="1">IF(B48="","",IF(L48="","",CHOOSE(MATCH(L48,IF($D48="男",INDIRECT('設定'!U86),INDIRECT('設定'!V86)),1),0,1,2,3,4,5,6,7,8,9,10)))</f>
      </c>
      <c r="N48" s="65"/>
      <c r="O48" s="66">
        <f ca="1">IF(B48="","",IF(N48="","",CHOOSE(MATCH(N48,IF($D48="男",INDIRECT('設定'!W86),INDIRECT('設定'!X86)),1),0,1,2,3,4,5,6,7,8,9,10)))</f>
      </c>
      <c r="P48" s="65"/>
      <c r="Q48" s="66">
        <f ca="1">IF(B48="","",IF(P48="","",CHOOSE(MATCH(P48,IF($D48="男",INDIRECT('設定'!Y86),INDIRECT('設定'!Z86)),1),0,1,2,3,4,5,6,7,8,9,10)))</f>
      </c>
      <c r="R48" s="25">
        <f t="shared" si="4"/>
      </c>
      <c r="S48" s="25">
        <f t="shared" si="5"/>
      </c>
      <c r="T48" s="25">
        <f>IF(R48="","",IF(R48=5,INDEX('設定'!$A$2:$G$8,MATCH(S48,'設定'!$A$2:$A$8,1),MATCH(U48,'設定'!$A$2:$G$2,1)),IF('設定'!AA86,INDEX('設定'!$A$11:$G$17,MATCH(S48,'設定'!$A$11:$A$17,1),MATCH(U48,'設定'!$A$11:$G$11,1)),"-----")))</f>
      </c>
      <c r="U48" s="26">
        <f t="shared" si="6"/>
      </c>
      <c r="V48" s="24">
        <f t="shared" si="7"/>
      </c>
    </row>
    <row r="49" spans="1:22" ht="18" customHeight="1">
      <c r="A49" s="23">
        <v>38</v>
      </c>
      <c r="B49" s="87"/>
      <c r="C49" s="88"/>
      <c r="D49" s="37"/>
      <c r="E49" s="37"/>
      <c r="F49" s="37"/>
      <c r="G49" s="37"/>
      <c r="H49" s="65"/>
      <c r="I49" s="66">
        <f ca="1">IF(B49="","",IF(H49="","",CHOOSE(MATCH($H49,IF($D49="男",INDIRECT('設定'!Q87),INDIRECT('設定'!R87)),1),0,1,2,3,4,5,6,7,8,9,10)))</f>
      </c>
      <c r="J49" s="65"/>
      <c r="K49" s="66">
        <f ca="1">IF(B49="","",IF(J49="","",CHOOSE(MATCH(J49,IF($D49="男",INDIRECT('設定'!S87),INDIRECT('設定'!T87)),1),0,1,2,3,4,5,6,7,8,9,10)))</f>
      </c>
      <c r="L49" s="65"/>
      <c r="M49" s="66">
        <f ca="1">IF(B49="","",IF(L49="","",CHOOSE(MATCH(L49,IF($D49="男",INDIRECT('設定'!U87),INDIRECT('設定'!V87)),1),0,1,2,3,4,5,6,7,8,9,10)))</f>
      </c>
      <c r="N49" s="65"/>
      <c r="O49" s="66">
        <f ca="1">IF(B49="","",IF(N49="","",CHOOSE(MATCH(N49,IF($D49="男",INDIRECT('設定'!W87),INDIRECT('設定'!X87)),1),0,1,2,3,4,5,6,7,8,9,10)))</f>
      </c>
      <c r="P49" s="65"/>
      <c r="Q49" s="66">
        <f ca="1">IF(B49="","",IF(P49="","",CHOOSE(MATCH(P49,IF($D49="男",INDIRECT('設定'!Y87),INDIRECT('設定'!Z87)),1),0,1,2,3,4,5,6,7,8,9,10)))</f>
      </c>
      <c r="R49" s="25">
        <f t="shared" si="4"/>
      </c>
      <c r="S49" s="25">
        <f t="shared" si="5"/>
      </c>
      <c r="T49" s="25">
        <f>IF(R49="","",IF(R49=5,INDEX('設定'!$A$2:$G$8,MATCH(S49,'設定'!$A$2:$A$8,1),MATCH(U49,'設定'!$A$2:$G$2,1)),IF('設定'!AA87,INDEX('設定'!$A$11:$G$17,MATCH(S49,'設定'!$A$11:$A$17,1),MATCH(U49,'設定'!$A$11:$G$11,1)),"-----")))</f>
      </c>
      <c r="U49" s="26">
        <f t="shared" si="6"/>
      </c>
      <c r="V49" s="24">
        <f t="shared" si="7"/>
      </c>
    </row>
    <row r="50" spans="1:22" ht="18" customHeight="1">
      <c r="A50" s="23">
        <v>39</v>
      </c>
      <c r="B50" s="87"/>
      <c r="C50" s="88"/>
      <c r="D50" s="37"/>
      <c r="E50" s="37"/>
      <c r="F50" s="37"/>
      <c r="G50" s="37"/>
      <c r="H50" s="65"/>
      <c r="I50" s="66">
        <f ca="1">IF(B50="","",IF(H50="","",CHOOSE(MATCH($H50,IF($D50="男",INDIRECT('設定'!Q88),INDIRECT('設定'!R88)),1),0,1,2,3,4,5,6,7,8,9,10)))</f>
      </c>
      <c r="J50" s="65"/>
      <c r="K50" s="66">
        <f ca="1">IF(B50="","",IF(J50="","",CHOOSE(MATCH(J50,IF($D50="男",INDIRECT('設定'!S88),INDIRECT('設定'!T88)),1),0,1,2,3,4,5,6,7,8,9,10)))</f>
      </c>
      <c r="L50" s="65"/>
      <c r="M50" s="66">
        <f ca="1">IF(B50="","",IF(L50="","",CHOOSE(MATCH(L50,IF($D50="男",INDIRECT('設定'!U88),INDIRECT('設定'!V88)),1),0,1,2,3,4,5,6,7,8,9,10)))</f>
      </c>
      <c r="N50" s="65"/>
      <c r="O50" s="66">
        <f ca="1">IF(B50="","",IF(N50="","",CHOOSE(MATCH(N50,IF($D50="男",INDIRECT('設定'!W88),INDIRECT('設定'!X88)),1),0,1,2,3,4,5,6,7,8,9,10)))</f>
      </c>
      <c r="P50" s="65"/>
      <c r="Q50" s="66">
        <f ca="1">IF(B50="","",IF(P50="","",CHOOSE(MATCH(P50,IF($D50="男",INDIRECT('設定'!Y88),INDIRECT('設定'!Z88)),1),0,1,2,3,4,5,6,7,8,9,10)))</f>
      </c>
      <c r="R50" s="25">
        <f t="shared" si="4"/>
      </c>
      <c r="S50" s="25">
        <f t="shared" si="5"/>
      </c>
      <c r="T50" s="25">
        <f>IF(R50="","",IF(R50=5,INDEX('設定'!$A$2:$G$8,MATCH(S50,'設定'!$A$2:$A$8,1),MATCH(U50,'設定'!$A$2:$G$2,1)),IF('設定'!AA88,INDEX('設定'!$A$11:$G$17,MATCH(S50,'設定'!$A$11:$A$17,1),MATCH(U50,'設定'!$A$11:$G$11,1)),"-----")))</f>
      </c>
      <c r="U50" s="26">
        <f t="shared" si="6"/>
      </c>
      <c r="V50" s="24">
        <f t="shared" si="7"/>
      </c>
    </row>
    <row r="51" spans="1:22" ht="18" customHeight="1" thickBot="1">
      <c r="A51" s="31">
        <v>40</v>
      </c>
      <c r="B51" s="89"/>
      <c r="C51" s="90"/>
      <c r="D51" s="39"/>
      <c r="E51" s="39"/>
      <c r="F51" s="39"/>
      <c r="G51" s="39"/>
      <c r="H51" s="69"/>
      <c r="I51" s="70">
        <f ca="1">IF(B51="","",IF(H51="","",CHOOSE(MATCH($H51,IF($D51="男",INDIRECT('設定'!Q89),INDIRECT('設定'!R89)),1),0,1,2,3,4,5,6,7,8,9,10)))</f>
      </c>
      <c r="J51" s="69"/>
      <c r="K51" s="70">
        <f ca="1">IF(B51="","",IF(J51="","",CHOOSE(MATCH(J51,IF($D51="男",INDIRECT('設定'!S89),INDIRECT('設定'!T89)),1),0,1,2,3,4,5,6,7,8,9,10)))</f>
      </c>
      <c r="L51" s="69"/>
      <c r="M51" s="70">
        <f ca="1">IF(B51="","",IF(L51="","",CHOOSE(MATCH(L51,IF($D51="男",INDIRECT('設定'!U89),INDIRECT('設定'!V89)),1),0,1,2,3,4,5,6,7,8,9,10)))</f>
      </c>
      <c r="N51" s="69"/>
      <c r="O51" s="70">
        <f ca="1">IF(B51="","",IF(N51="","",CHOOSE(MATCH(N51,IF($D51="男",INDIRECT('設定'!W89),INDIRECT('設定'!X89)),1),0,1,2,3,4,5,6,7,8,9,10)))</f>
      </c>
      <c r="P51" s="69"/>
      <c r="Q51" s="70">
        <f ca="1">IF(B51="","",IF(P51="","",CHOOSE(MATCH(P51,IF($D51="男",INDIRECT('設定'!Y89),INDIRECT('設定'!Z89)),1),0,1,2,3,4,5,6,7,8,9,10)))</f>
      </c>
      <c r="R51" s="33">
        <f t="shared" si="4"/>
      </c>
      <c r="S51" s="33">
        <f t="shared" si="5"/>
      </c>
      <c r="T51" s="33">
        <f>IF(R51="","",IF(R51=5,INDEX('設定'!$A$2:$G$8,MATCH(S51,'設定'!$A$2:$A$8,1),MATCH(U51,'設定'!$A$2:$G$2,1)),IF('設定'!AA89,INDEX('設定'!$A$11:$G$17,MATCH(S51,'設定'!$A$11:$A$17,1),MATCH(U51,'設定'!$A$11:$G$11,1)),"-----")))</f>
      </c>
      <c r="U51" s="34">
        <f t="shared" si="6"/>
      </c>
      <c r="V51" s="32">
        <f t="shared" si="7"/>
      </c>
    </row>
    <row r="52" spans="1:22" ht="18" customHeight="1">
      <c r="A52" s="18">
        <v>41</v>
      </c>
      <c r="B52" s="98"/>
      <c r="C52" s="99"/>
      <c r="D52" s="40"/>
      <c r="E52" s="40"/>
      <c r="F52" s="40"/>
      <c r="G52" s="40"/>
      <c r="H52" s="71"/>
      <c r="I52" s="64">
        <f ca="1">IF(B52="","",IF(H52="","",CHOOSE(MATCH($H52,IF($D52="男",INDIRECT('設定'!Q90),INDIRECT('設定'!R90)),1),0,1,2,3,4,5,6,7,8,9,10)))</f>
      </c>
      <c r="J52" s="71"/>
      <c r="K52" s="64">
        <f ca="1">IF(B52="","",IF(J52="","",CHOOSE(MATCH(J52,IF($D52="男",INDIRECT('設定'!S90),INDIRECT('設定'!T90)),1),0,1,2,3,4,5,6,7,8,9,10)))</f>
      </c>
      <c r="L52" s="71"/>
      <c r="M52" s="64">
        <f ca="1">IF(B52="","",IF(L52="","",CHOOSE(MATCH(L52,IF($D52="男",INDIRECT('設定'!U90),INDIRECT('設定'!V90)),1),0,1,2,3,4,5,6,7,8,9,10)))</f>
      </c>
      <c r="N52" s="71"/>
      <c r="O52" s="64">
        <f ca="1">IF(B52="","",IF(N52="","",CHOOSE(MATCH(N52,IF($D52="男",INDIRECT('設定'!W90),INDIRECT('設定'!X90)),1),0,1,2,3,4,5,6,7,8,9,10)))</f>
      </c>
      <c r="P52" s="71"/>
      <c r="Q52" s="64">
        <f ca="1">IF(B52="","",IF(P52="","",CHOOSE(MATCH(P52,IF($D52="男",INDIRECT('設定'!Y90),INDIRECT('設定'!Z90)),1),0,1,2,3,4,5,6,7,8,9,10)))</f>
      </c>
      <c r="R52" s="20">
        <f t="shared" si="4"/>
      </c>
      <c r="S52" s="20">
        <f t="shared" si="5"/>
      </c>
      <c r="T52" s="20">
        <f>IF(R52="","",IF(R52=5,INDEX('設定'!$A$2:$G$8,MATCH(S52,'設定'!$A$2:$A$8,1),MATCH(U52,'設定'!$A$2:$G$2,1)),IF('設定'!AA90,INDEX('設定'!$A$11:$G$17,MATCH(S52,'設定'!$A$11:$A$17,1),MATCH(U52,'設定'!$A$11:$G$11,1)),"-----")))</f>
      </c>
      <c r="U52" s="21">
        <f t="shared" si="6"/>
      </c>
      <c r="V52" s="22">
        <f t="shared" si="7"/>
      </c>
    </row>
    <row r="53" spans="1:22" ht="18" customHeight="1">
      <c r="A53" s="23">
        <v>42</v>
      </c>
      <c r="B53" s="87"/>
      <c r="C53" s="88"/>
      <c r="D53" s="37"/>
      <c r="E53" s="37"/>
      <c r="F53" s="37"/>
      <c r="G53" s="37"/>
      <c r="H53" s="65"/>
      <c r="I53" s="66">
        <f ca="1">IF(B53="","",IF(H53="","",CHOOSE(MATCH($H53,IF($D53="男",INDIRECT('設定'!Q91),INDIRECT('設定'!R91)),1),0,1,2,3,4,5,6,7,8,9,10)))</f>
      </c>
      <c r="J53" s="65"/>
      <c r="K53" s="66">
        <f ca="1">IF(B53="","",IF(J53="","",CHOOSE(MATCH(J53,IF($D53="男",INDIRECT('設定'!S91),INDIRECT('設定'!T91)),1),0,1,2,3,4,5,6,7,8,9,10)))</f>
      </c>
      <c r="L53" s="65"/>
      <c r="M53" s="66">
        <f ca="1">IF(B53="","",IF(L53="","",CHOOSE(MATCH(L53,IF($D53="男",INDIRECT('設定'!U91),INDIRECT('設定'!V91)),1),0,1,2,3,4,5,6,7,8,9,10)))</f>
      </c>
      <c r="N53" s="65"/>
      <c r="O53" s="66">
        <f ca="1">IF(B53="","",IF(N53="","",CHOOSE(MATCH(N53,IF($D53="男",INDIRECT('設定'!W91),INDIRECT('設定'!X91)),1),0,1,2,3,4,5,6,7,8,9,10)))</f>
      </c>
      <c r="P53" s="65"/>
      <c r="Q53" s="66">
        <f ca="1">IF(B53="","",IF(P53="","",CHOOSE(MATCH(P53,IF($D53="男",INDIRECT('設定'!Y91),INDIRECT('設定'!Z91)),1),0,1,2,3,4,5,6,7,8,9,10)))</f>
      </c>
      <c r="R53" s="25">
        <f t="shared" si="4"/>
      </c>
      <c r="S53" s="25">
        <f t="shared" si="5"/>
      </c>
      <c r="T53" s="25">
        <f>IF(R53="","",IF(R53=5,INDEX('設定'!$A$2:$G$8,MATCH(S53,'設定'!$A$2:$A$8,1),MATCH(U53,'設定'!$A$2:$G$2,1)),IF('設定'!AA91,INDEX('設定'!$A$11:$G$17,MATCH(S53,'設定'!$A$11:$A$17,1),MATCH(U53,'設定'!$A$11:$G$11,1)),"-----")))</f>
      </c>
      <c r="U53" s="26">
        <f t="shared" si="6"/>
      </c>
      <c r="V53" s="24">
        <f t="shared" si="7"/>
      </c>
    </row>
    <row r="54" spans="1:22" ht="18" customHeight="1">
      <c r="A54" s="23">
        <v>43</v>
      </c>
      <c r="B54" s="87"/>
      <c r="C54" s="88"/>
      <c r="D54" s="37"/>
      <c r="E54" s="37"/>
      <c r="F54" s="37"/>
      <c r="G54" s="37"/>
      <c r="H54" s="65"/>
      <c r="I54" s="66">
        <f ca="1">IF(B54="","",IF(H54="","",CHOOSE(MATCH($H54,IF($D54="男",INDIRECT('設定'!Q92),INDIRECT('設定'!R92)),1),0,1,2,3,4,5,6,7,8,9,10)))</f>
      </c>
      <c r="J54" s="65"/>
      <c r="K54" s="66">
        <f ca="1">IF(B54="","",IF(J54="","",CHOOSE(MATCH(J54,IF($D54="男",INDIRECT('設定'!S92),INDIRECT('設定'!T92)),1),0,1,2,3,4,5,6,7,8,9,10)))</f>
      </c>
      <c r="L54" s="65"/>
      <c r="M54" s="66">
        <f ca="1">IF(B54="","",IF(L54="","",CHOOSE(MATCH(L54,IF($D54="男",INDIRECT('設定'!U92),INDIRECT('設定'!V92)),1),0,1,2,3,4,5,6,7,8,9,10)))</f>
      </c>
      <c r="N54" s="65"/>
      <c r="O54" s="66">
        <f ca="1">IF(B54="","",IF(N54="","",CHOOSE(MATCH(N54,IF($D54="男",INDIRECT('設定'!W92),INDIRECT('設定'!X92)),1),0,1,2,3,4,5,6,7,8,9,10)))</f>
      </c>
      <c r="P54" s="65"/>
      <c r="Q54" s="66">
        <f ca="1">IF(B54="","",IF(P54="","",CHOOSE(MATCH(P54,IF($D54="男",INDIRECT('設定'!Y92),INDIRECT('設定'!Z92)),1),0,1,2,3,4,5,6,7,8,9,10)))</f>
      </c>
      <c r="R54" s="25">
        <f t="shared" si="4"/>
      </c>
      <c r="S54" s="25">
        <f t="shared" si="5"/>
      </c>
      <c r="T54" s="25">
        <f>IF(R54="","",IF(R54=5,INDEX('設定'!$A$2:$G$8,MATCH(S54,'設定'!$A$2:$A$8,1),MATCH(U54,'設定'!$A$2:$G$2,1)),IF('設定'!AA92,INDEX('設定'!$A$11:$G$17,MATCH(S54,'設定'!$A$11:$A$17,1),MATCH(U54,'設定'!$A$11:$G$11,1)),"-----")))</f>
      </c>
      <c r="U54" s="26">
        <f t="shared" si="6"/>
      </c>
      <c r="V54" s="24">
        <f t="shared" si="7"/>
      </c>
    </row>
    <row r="55" spans="1:22" ht="18" customHeight="1">
      <c r="A55" s="23">
        <v>44</v>
      </c>
      <c r="B55" s="87"/>
      <c r="C55" s="88"/>
      <c r="D55" s="37"/>
      <c r="E55" s="37"/>
      <c r="F55" s="37"/>
      <c r="G55" s="37"/>
      <c r="H55" s="65"/>
      <c r="I55" s="66">
        <f ca="1">IF(B55="","",IF(H55="","",CHOOSE(MATCH($H55,IF($D55="男",INDIRECT('設定'!Q93),INDIRECT('設定'!R93)),1),0,1,2,3,4,5,6,7,8,9,10)))</f>
      </c>
      <c r="J55" s="65"/>
      <c r="K55" s="66">
        <f ca="1">IF(B55="","",IF(J55="","",CHOOSE(MATCH(J55,IF($D55="男",INDIRECT('設定'!S93),INDIRECT('設定'!T93)),1),0,1,2,3,4,5,6,7,8,9,10)))</f>
      </c>
      <c r="L55" s="65"/>
      <c r="M55" s="66">
        <f ca="1">IF(B55="","",IF(L55="","",CHOOSE(MATCH(L55,IF($D55="男",INDIRECT('設定'!U93),INDIRECT('設定'!V93)),1),0,1,2,3,4,5,6,7,8,9,10)))</f>
      </c>
      <c r="N55" s="65"/>
      <c r="O55" s="66">
        <f ca="1">IF(B55="","",IF(N55="","",CHOOSE(MATCH(N55,IF($D55="男",INDIRECT('設定'!W93),INDIRECT('設定'!X93)),1),0,1,2,3,4,5,6,7,8,9,10)))</f>
      </c>
      <c r="P55" s="65"/>
      <c r="Q55" s="66">
        <f ca="1">IF(B55="","",IF(P55="","",CHOOSE(MATCH(P55,IF($D55="男",INDIRECT('設定'!Y93),INDIRECT('設定'!Z93)),1),0,1,2,3,4,5,6,7,8,9,10)))</f>
      </c>
      <c r="R55" s="25">
        <f t="shared" si="4"/>
      </c>
      <c r="S55" s="25">
        <f t="shared" si="5"/>
      </c>
      <c r="T55" s="25">
        <f>IF(R55="","",IF(R55=5,INDEX('設定'!$A$2:$G$8,MATCH(S55,'設定'!$A$2:$A$8,1),MATCH(U55,'設定'!$A$2:$G$2,1)),IF('設定'!AA93,INDEX('設定'!$A$11:$G$17,MATCH(S55,'設定'!$A$11:$A$17,1),MATCH(U55,'設定'!$A$11:$G$11,1)),"-----")))</f>
      </c>
      <c r="U55" s="26">
        <f t="shared" si="6"/>
      </c>
      <c r="V55" s="24">
        <f t="shared" si="7"/>
      </c>
    </row>
    <row r="56" spans="1:22" ht="18" customHeight="1">
      <c r="A56" s="27">
        <v>45</v>
      </c>
      <c r="B56" s="96"/>
      <c r="C56" s="97"/>
      <c r="D56" s="38"/>
      <c r="E56" s="38"/>
      <c r="F56" s="38"/>
      <c r="G56" s="38"/>
      <c r="H56" s="67"/>
      <c r="I56" s="68">
        <f ca="1">IF(B56="","",IF(H56="","",CHOOSE(MATCH($H56,IF($D56="男",INDIRECT('設定'!Q94),INDIRECT('設定'!R94)),1),0,1,2,3,4,5,6,7,8,9,10)))</f>
      </c>
      <c r="J56" s="67"/>
      <c r="K56" s="68">
        <f ca="1">IF(B56="","",IF(J56="","",CHOOSE(MATCH(J56,IF($D56="男",INDIRECT('設定'!S94),INDIRECT('設定'!T94)),1),0,1,2,3,4,5,6,7,8,9,10)))</f>
      </c>
      <c r="L56" s="67"/>
      <c r="M56" s="68">
        <f ca="1">IF(B56="","",IF(L56="","",CHOOSE(MATCH(L56,IF($D56="男",INDIRECT('設定'!U94),INDIRECT('設定'!V94)),1),0,1,2,3,4,5,6,7,8,9,10)))</f>
      </c>
      <c r="N56" s="67"/>
      <c r="O56" s="68">
        <f ca="1">IF(B56="","",IF(N56="","",CHOOSE(MATCH(N56,IF($D56="男",INDIRECT('設定'!W94),INDIRECT('設定'!X94)),1),0,1,2,3,4,5,6,7,8,9,10)))</f>
      </c>
      <c r="P56" s="67"/>
      <c r="Q56" s="68">
        <f ca="1">IF(B56="","",IF(P56="","",CHOOSE(MATCH(P56,IF($D56="男",INDIRECT('設定'!Y94),INDIRECT('設定'!Z94)),1),0,1,2,3,4,5,6,7,8,9,10)))</f>
      </c>
      <c r="R56" s="29">
        <f t="shared" si="4"/>
      </c>
      <c r="S56" s="29">
        <f t="shared" si="5"/>
      </c>
      <c r="T56" s="29">
        <f>IF(R56="","",IF(R56=5,INDEX('設定'!$A$2:$G$8,MATCH(S56,'設定'!$A$2:$A$8,1),MATCH(U56,'設定'!$A$2:$G$2,1)),IF('設定'!AA94,INDEX('設定'!$A$11:$G$17,MATCH(S56,'設定'!$A$11:$A$17,1),MATCH(U56,'設定'!$A$11:$G$11,1)),"-----")))</f>
      </c>
      <c r="U56" s="30">
        <f t="shared" si="6"/>
      </c>
      <c r="V56" s="28">
        <f t="shared" si="7"/>
      </c>
    </row>
    <row r="57" spans="1:22" ht="18" customHeight="1">
      <c r="A57" s="17">
        <v>46</v>
      </c>
      <c r="B57" s="94"/>
      <c r="C57" s="95"/>
      <c r="D57" s="36"/>
      <c r="E57" s="36"/>
      <c r="F57" s="36"/>
      <c r="G57" s="36"/>
      <c r="H57" s="63"/>
      <c r="I57" s="64">
        <f ca="1">IF(B57="","",IF(H57="","",CHOOSE(MATCH($H57,IF($D57="男",INDIRECT('設定'!Q95),INDIRECT('設定'!R95)),1),0,1,2,3,4,5,6,7,8,9,10)))</f>
      </c>
      <c r="J57" s="63"/>
      <c r="K57" s="64">
        <f ca="1">IF(B57="","",IF(J57="","",CHOOSE(MATCH(J57,IF($D57="男",INDIRECT('設定'!S95),INDIRECT('設定'!T95)),1),0,1,2,3,4,5,6,7,8,9,10)))</f>
      </c>
      <c r="L57" s="63"/>
      <c r="M57" s="64">
        <f ca="1">IF(B57="","",IF(L57="","",CHOOSE(MATCH(L57,IF($D57="男",INDIRECT('設定'!U95),INDIRECT('設定'!V95)),1),0,1,2,3,4,5,6,7,8,9,10)))</f>
      </c>
      <c r="N57" s="63"/>
      <c r="O57" s="64">
        <f ca="1">IF(B57="","",IF(N57="","",CHOOSE(MATCH(N57,IF($D57="男",INDIRECT('設定'!W95),INDIRECT('設定'!X95)),1),0,1,2,3,4,5,6,7,8,9,10)))</f>
      </c>
      <c r="P57" s="63"/>
      <c r="Q57" s="64">
        <f ca="1">IF(B57="","",IF(P57="","",CHOOSE(MATCH(P57,IF($D57="男",INDIRECT('設定'!Y95),INDIRECT('設定'!Z95)),1),0,1,2,3,4,5,6,7,8,9,10)))</f>
      </c>
      <c r="R57" s="20">
        <f t="shared" si="4"/>
      </c>
      <c r="S57" s="20">
        <f t="shared" si="5"/>
      </c>
      <c r="T57" s="20">
        <f>IF(R57="","",IF(R57=5,INDEX('設定'!$A$2:$G$8,MATCH(S57,'設定'!$A$2:$A$8,1),MATCH(U57,'設定'!$A$2:$G$2,1)),IF('設定'!AA95,INDEX('設定'!$A$11:$G$17,MATCH(S57,'設定'!$A$11:$A$17,1),MATCH(U57,'設定'!$A$11:$G$11,1)),"-----")))</f>
      </c>
      <c r="U57" s="21">
        <f t="shared" si="6"/>
      </c>
      <c r="V57" s="22">
        <f t="shared" si="7"/>
      </c>
    </row>
    <row r="58" spans="1:22" ht="18" customHeight="1">
      <c r="A58" s="23">
        <v>47</v>
      </c>
      <c r="B58" s="87"/>
      <c r="C58" s="88"/>
      <c r="D58" s="37"/>
      <c r="E58" s="37"/>
      <c r="F58" s="37"/>
      <c r="G58" s="37"/>
      <c r="H58" s="65"/>
      <c r="I58" s="66">
        <f ca="1">IF(B58="","",IF(H58="","",CHOOSE(MATCH($H58,IF($D58="男",INDIRECT('設定'!Q96),INDIRECT('設定'!R96)),1),0,1,2,3,4,5,6,7,8,9,10)))</f>
      </c>
      <c r="J58" s="65"/>
      <c r="K58" s="66">
        <f ca="1">IF(B58="","",IF(J58="","",CHOOSE(MATCH(J58,IF($D58="男",INDIRECT('設定'!S96),INDIRECT('設定'!T96)),1),0,1,2,3,4,5,6,7,8,9,10)))</f>
      </c>
      <c r="L58" s="65"/>
      <c r="M58" s="66">
        <f ca="1">IF(B58="","",IF(L58="","",CHOOSE(MATCH(L58,IF($D58="男",INDIRECT('設定'!U96),INDIRECT('設定'!V96)),1),0,1,2,3,4,5,6,7,8,9,10)))</f>
      </c>
      <c r="N58" s="65"/>
      <c r="O58" s="66">
        <f ca="1">IF(B58="","",IF(N58="","",CHOOSE(MATCH(N58,IF($D58="男",INDIRECT('設定'!W96),INDIRECT('設定'!X96)),1),0,1,2,3,4,5,6,7,8,9,10)))</f>
      </c>
      <c r="P58" s="65"/>
      <c r="Q58" s="66">
        <f ca="1">IF(B58="","",IF(P58="","",CHOOSE(MATCH(P58,IF($D58="男",INDIRECT('設定'!Y96),INDIRECT('設定'!Z96)),1),0,1,2,3,4,5,6,7,8,9,10)))</f>
      </c>
      <c r="R58" s="25">
        <f t="shared" si="4"/>
      </c>
      <c r="S58" s="25">
        <f t="shared" si="5"/>
      </c>
      <c r="T58" s="25">
        <f>IF(R58="","",IF(R58=5,INDEX('設定'!$A$2:$G$8,MATCH(S58,'設定'!$A$2:$A$8,1),MATCH(U58,'設定'!$A$2:$G$2,1)),IF('設定'!AA96,INDEX('設定'!$A$11:$G$17,MATCH(S58,'設定'!$A$11:$A$17,1),MATCH(U58,'設定'!$A$11:$G$11,1)),"-----")))</f>
      </c>
      <c r="U58" s="26">
        <f t="shared" si="6"/>
      </c>
      <c r="V58" s="24">
        <f t="shared" si="7"/>
      </c>
    </row>
    <row r="59" spans="1:22" ht="18" customHeight="1">
      <c r="A59" s="23">
        <v>48</v>
      </c>
      <c r="B59" s="87"/>
      <c r="C59" s="88"/>
      <c r="D59" s="37"/>
      <c r="E59" s="37"/>
      <c r="F59" s="37"/>
      <c r="G59" s="37"/>
      <c r="H59" s="65"/>
      <c r="I59" s="66">
        <f ca="1">IF(B59="","",IF(H59="","",CHOOSE(MATCH($H59,IF($D59="男",INDIRECT('設定'!Q97),INDIRECT('設定'!R97)),1),0,1,2,3,4,5,6,7,8,9,10)))</f>
      </c>
      <c r="J59" s="65"/>
      <c r="K59" s="66">
        <f ca="1">IF(B59="","",IF(J59="","",CHOOSE(MATCH(J59,IF($D59="男",INDIRECT('設定'!S97),INDIRECT('設定'!T97)),1),0,1,2,3,4,5,6,7,8,9,10)))</f>
      </c>
      <c r="L59" s="65"/>
      <c r="M59" s="66">
        <f ca="1">IF(B59="","",IF(L59="","",CHOOSE(MATCH(L59,IF($D59="男",INDIRECT('設定'!U97),INDIRECT('設定'!V97)),1),0,1,2,3,4,5,6,7,8,9,10)))</f>
      </c>
      <c r="N59" s="65"/>
      <c r="O59" s="66">
        <f ca="1">IF(B59="","",IF(N59="","",CHOOSE(MATCH(N59,IF($D59="男",INDIRECT('設定'!W97),INDIRECT('設定'!X97)),1),0,1,2,3,4,5,6,7,8,9,10)))</f>
      </c>
      <c r="P59" s="65"/>
      <c r="Q59" s="66">
        <f ca="1">IF(B59="","",IF(P59="","",CHOOSE(MATCH(P59,IF($D59="男",INDIRECT('設定'!Y97),INDIRECT('設定'!Z97)),1),0,1,2,3,4,5,6,7,8,9,10)))</f>
      </c>
      <c r="R59" s="25">
        <f t="shared" si="4"/>
      </c>
      <c r="S59" s="25">
        <f t="shared" si="5"/>
      </c>
      <c r="T59" s="25">
        <f>IF(R59="","",IF(R59=5,INDEX('設定'!$A$2:$G$8,MATCH(S59,'設定'!$A$2:$A$8,1),MATCH(U59,'設定'!$A$2:$G$2,1)),IF('設定'!AA97,INDEX('設定'!$A$11:$G$17,MATCH(S59,'設定'!$A$11:$A$17,1),MATCH(U59,'設定'!$A$11:$G$11,1)),"-----")))</f>
      </c>
      <c r="U59" s="26">
        <f t="shared" si="6"/>
      </c>
      <c r="V59" s="24">
        <f t="shared" si="7"/>
      </c>
    </row>
    <row r="60" spans="1:22" ht="18" customHeight="1">
      <c r="A60" s="23">
        <v>49</v>
      </c>
      <c r="B60" s="87"/>
      <c r="C60" s="88"/>
      <c r="D60" s="37"/>
      <c r="E60" s="37"/>
      <c r="F60" s="37"/>
      <c r="G60" s="37"/>
      <c r="H60" s="65"/>
      <c r="I60" s="66">
        <f ca="1">IF(B60="","",IF(H60="","",CHOOSE(MATCH($H60,IF($D60="男",INDIRECT('設定'!Q98),INDIRECT('設定'!R98)),1),0,1,2,3,4,5,6,7,8,9,10)))</f>
      </c>
      <c r="J60" s="65"/>
      <c r="K60" s="66">
        <f ca="1">IF(B60="","",IF(J60="","",CHOOSE(MATCH(J60,IF($D60="男",INDIRECT('設定'!S98),INDIRECT('設定'!T98)),1),0,1,2,3,4,5,6,7,8,9,10)))</f>
      </c>
      <c r="L60" s="65"/>
      <c r="M60" s="66">
        <f ca="1">IF(B60="","",IF(L60="","",CHOOSE(MATCH(L60,IF($D60="男",INDIRECT('設定'!U98),INDIRECT('設定'!V98)),1),0,1,2,3,4,5,6,7,8,9,10)))</f>
      </c>
      <c r="N60" s="65"/>
      <c r="O60" s="66">
        <f ca="1">IF(B60="","",IF(N60="","",CHOOSE(MATCH(N60,IF($D60="男",INDIRECT('設定'!W98),INDIRECT('設定'!X98)),1),0,1,2,3,4,5,6,7,8,9,10)))</f>
      </c>
      <c r="P60" s="65"/>
      <c r="Q60" s="66">
        <f ca="1">IF(B60="","",IF(P60="","",CHOOSE(MATCH(P60,IF($D60="男",INDIRECT('設定'!Y98),INDIRECT('設定'!Z98)),1),0,1,2,3,4,5,6,7,8,9,10)))</f>
      </c>
      <c r="R60" s="25">
        <f t="shared" si="4"/>
      </c>
      <c r="S60" s="25">
        <f t="shared" si="5"/>
      </c>
      <c r="T60" s="25">
        <f>IF(R60="","",IF(R60=5,INDEX('設定'!$A$2:$G$8,MATCH(S60,'設定'!$A$2:$A$8,1),MATCH(U60,'設定'!$A$2:$G$2,1)),IF('設定'!AA98,INDEX('設定'!$A$11:$G$17,MATCH(S60,'設定'!$A$11:$A$17,1),MATCH(U60,'設定'!$A$11:$G$11,1)),"-----")))</f>
      </c>
      <c r="U60" s="26">
        <f t="shared" si="6"/>
      </c>
      <c r="V60" s="24">
        <f t="shared" si="7"/>
      </c>
    </row>
    <row r="61" spans="1:22" ht="18" customHeight="1">
      <c r="A61" s="27">
        <v>50</v>
      </c>
      <c r="B61" s="96"/>
      <c r="C61" s="97"/>
      <c r="D61" s="38"/>
      <c r="E61" s="38"/>
      <c r="F61" s="38"/>
      <c r="G61" s="38"/>
      <c r="H61" s="67"/>
      <c r="I61" s="68">
        <f ca="1">IF(B61="","",IF(H61="","",CHOOSE(MATCH($H61,IF($D61="男",INDIRECT('設定'!Q99),INDIRECT('設定'!R99)),1),0,1,2,3,4,5,6,7,8,9,10)))</f>
      </c>
      <c r="J61" s="67"/>
      <c r="K61" s="68">
        <f ca="1">IF(B61="","",IF(J61="","",CHOOSE(MATCH(J61,IF($D61="男",INDIRECT('設定'!S99),INDIRECT('設定'!T99)),1),0,1,2,3,4,5,6,7,8,9,10)))</f>
      </c>
      <c r="L61" s="67"/>
      <c r="M61" s="68">
        <f ca="1">IF(B61="","",IF(L61="","",CHOOSE(MATCH(L61,IF($D61="男",INDIRECT('設定'!U99),INDIRECT('設定'!V99)),1),0,1,2,3,4,5,6,7,8,9,10)))</f>
      </c>
      <c r="N61" s="67"/>
      <c r="O61" s="68">
        <f ca="1">IF(B61="","",IF(N61="","",CHOOSE(MATCH(N61,IF($D61="男",INDIRECT('設定'!W99),INDIRECT('設定'!X99)),1),0,1,2,3,4,5,6,7,8,9,10)))</f>
      </c>
      <c r="P61" s="67"/>
      <c r="Q61" s="68">
        <f ca="1">IF(B61="","",IF(P61="","",CHOOSE(MATCH(P61,IF($D61="男",INDIRECT('設定'!Y99),INDIRECT('設定'!Z99)),1),0,1,2,3,4,5,6,7,8,9,10)))</f>
      </c>
      <c r="R61" s="29">
        <f t="shared" si="4"/>
      </c>
      <c r="S61" s="29">
        <f t="shared" si="5"/>
      </c>
      <c r="T61" s="29">
        <f>IF(R61="","",IF(R61=5,INDEX('設定'!$A$2:$G$8,MATCH(S61,'設定'!$A$2:$A$8,1),MATCH(U61,'設定'!$A$2:$G$2,1)),IF('設定'!AA99,INDEX('設定'!$A$11:$G$17,MATCH(S61,'設定'!$A$11:$A$17,1),MATCH(U61,'設定'!$A$11:$G$11,1)),"-----")))</f>
      </c>
      <c r="U61" s="30">
        <f t="shared" si="6"/>
      </c>
      <c r="V61" s="28">
        <f t="shared" si="7"/>
      </c>
    </row>
    <row r="62" spans="1:22" ht="18" customHeight="1">
      <c r="A62" s="17">
        <v>51</v>
      </c>
      <c r="B62" s="94"/>
      <c r="C62" s="95"/>
      <c r="D62" s="36"/>
      <c r="E62" s="36"/>
      <c r="F62" s="36"/>
      <c r="G62" s="36"/>
      <c r="H62" s="63"/>
      <c r="I62" s="64">
        <f ca="1">IF(B62="","",IF(H62="","",CHOOSE(MATCH($H62,IF($D62="男",INDIRECT('設定'!Q100),INDIRECT('設定'!R100)),1),0,1,2,3,4,5,6,7,8,9,10)))</f>
      </c>
      <c r="J62" s="63"/>
      <c r="K62" s="64">
        <f ca="1">IF(B62="","",IF(J62="","",CHOOSE(MATCH(J62,IF($D62="男",INDIRECT('設定'!S100),INDIRECT('設定'!T100)),1),0,1,2,3,4,5,6,7,8,9,10)))</f>
      </c>
      <c r="L62" s="63"/>
      <c r="M62" s="64">
        <f ca="1">IF(B62="","",IF(L62="","",CHOOSE(MATCH(L62,IF($D62="男",INDIRECT('設定'!U100),INDIRECT('設定'!V100)),1),0,1,2,3,4,5,6,7,8,9,10)))</f>
      </c>
      <c r="N62" s="63"/>
      <c r="O62" s="64">
        <f ca="1">IF(B62="","",IF(N62="","",CHOOSE(MATCH(N62,IF($D62="男",INDIRECT('設定'!W100),INDIRECT('設定'!X100)),1),0,1,2,3,4,5,6,7,8,9,10)))</f>
      </c>
      <c r="P62" s="63"/>
      <c r="Q62" s="64">
        <f ca="1">IF(B62="","",IF(P62="","",CHOOSE(MATCH(P62,IF($D62="男",INDIRECT('設定'!Y100),INDIRECT('設定'!Z100)),1),0,1,2,3,4,5,6,7,8,9,10)))</f>
      </c>
      <c r="R62" s="20">
        <f t="shared" si="4"/>
      </c>
      <c r="S62" s="20">
        <f t="shared" si="5"/>
      </c>
      <c r="T62" s="20">
        <f>IF(R62="","",IF(R62=5,INDEX('設定'!$A$2:$G$8,MATCH(S62,'設定'!$A$2:$A$8,1),MATCH(U62,'設定'!$A$2:$G$2,1)),IF('設定'!AA100,INDEX('設定'!$A$11:$G$17,MATCH(S62,'設定'!$A$11:$A$17,1),MATCH(U62,'設定'!$A$11:$G$11,1)),"-----")))</f>
      </c>
      <c r="U62" s="21">
        <f t="shared" si="6"/>
      </c>
      <c r="V62" s="22">
        <f t="shared" si="7"/>
      </c>
    </row>
    <row r="63" spans="1:22" ht="18" customHeight="1">
      <c r="A63" s="23">
        <v>52</v>
      </c>
      <c r="B63" s="87"/>
      <c r="C63" s="88"/>
      <c r="D63" s="37"/>
      <c r="E63" s="37"/>
      <c r="F63" s="37"/>
      <c r="G63" s="37"/>
      <c r="H63" s="65"/>
      <c r="I63" s="66">
        <f ca="1">IF(B63="","",IF(H63="","",CHOOSE(MATCH($H63,IF($D63="男",INDIRECT('設定'!Q101),INDIRECT('設定'!R101)),1),0,1,2,3,4,5,6,7,8,9,10)))</f>
      </c>
      <c r="J63" s="65"/>
      <c r="K63" s="66">
        <f ca="1">IF(B63="","",IF(J63="","",CHOOSE(MATCH(J63,IF($D63="男",INDIRECT('設定'!S101),INDIRECT('設定'!T101)),1),0,1,2,3,4,5,6,7,8,9,10)))</f>
      </c>
      <c r="L63" s="65"/>
      <c r="M63" s="66">
        <f ca="1">IF(B63="","",IF(L63="","",CHOOSE(MATCH(L63,IF($D63="男",INDIRECT('設定'!U101),INDIRECT('設定'!V101)),1),0,1,2,3,4,5,6,7,8,9,10)))</f>
      </c>
      <c r="N63" s="65"/>
      <c r="O63" s="66">
        <f ca="1">IF(B63="","",IF(N63="","",CHOOSE(MATCH(N63,IF($D63="男",INDIRECT('設定'!W101),INDIRECT('設定'!X101)),1),0,1,2,3,4,5,6,7,8,9,10)))</f>
      </c>
      <c r="P63" s="65"/>
      <c r="Q63" s="66">
        <f ca="1">IF(B63="","",IF(P63="","",CHOOSE(MATCH(P63,IF($D63="男",INDIRECT('設定'!Y101),INDIRECT('設定'!Z101)),1),0,1,2,3,4,5,6,7,8,9,10)))</f>
      </c>
      <c r="R63" s="25">
        <f t="shared" si="4"/>
      </c>
      <c r="S63" s="25">
        <f t="shared" si="5"/>
      </c>
      <c r="T63" s="25">
        <f>IF(R63="","",IF(R63=5,INDEX('設定'!$A$2:$G$8,MATCH(S63,'設定'!$A$2:$A$8,1),MATCH(U63,'設定'!$A$2:$G$2,1)),IF('設定'!AA101,INDEX('設定'!$A$11:$G$17,MATCH(S63,'設定'!$A$11:$A$17,1),MATCH(U63,'設定'!$A$11:$G$11,1)),"-----")))</f>
      </c>
      <c r="U63" s="26">
        <f t="shared" si="6"/>
      </c>
      <c r="V63" s="24">
        <f t="shared" si="7"/>
      </c>
    </row>
    <row r="64" spans="1:22" ht="18" customHeight="1">
      <c r="A64" s="23">
        <v>53</v>
      </c>
      <c r="B64" s="87"/>
      <c r="C64" s="88"/>
      <c r="D64" s="37"/>
      <c r="E64" s="37"/>
      <c r="F64" s="37"/>
      <c r="G64" s="37"/>
      <c r="H64" s="65"/>
      <c r="I64" s="66">
        <f ca="1">IF(B64="","",IF(H64="","",CHOOSE(MATCH($H64,IF($D64="男",INDIRECT('設定'!Q102),INDIRECT('設定'!R102)),1),0,1,2,3,4,5,6,7,8,9,10)))</f>
      </c>
      <c r="J64" s="65"/>
      <c r="K64" s="66">
        <f ca="1">IF(B64="","",IF(J64="","",CHOOSE(MATCH(J64,IF($D64="男",INDIRECT('設定'!S102),INDIRECT('設定'!T102)),1),0,1,2,3,4,5,6,7,8,9,10)))</f>
      </c>
      <c r="L64" s="65"/>
      <c r="M64" s="66">
        <f ca="1">IF(B64="","",IF(L64="","",CHOOSE(MATCH(L64,IF($D64="男",INDIRECT('設定'!U102),INDIRECT('設定'!V102)),1),0,1,2,3,4,5,6,7,8,9,10)))</f>
      </c>
      <c r="N64" s="65"/>
      <c r="O64" s="66">
        <f ca="1">IF(B64="","",IF(N64="","",CHOOSE(MATCH(N64,IF($D64="男",INDIRECT('設定'!W102),INDIRECT('設定'!X102)),1),0,1,2,3,4,5,6,7,8,9,10)))</f>
      </c>
      <c r="P64" s="65"/>
      <c r="Q64" s="66">
        <f ca="1">IF(B64="","",IF(P64="","",CHOOSE(MATCH(P64,IF($D64="男",INDIRECT('設定'!Y102),INDIRECT('設定'!Z102)),1),0,1,2,3,4,5,6,7,8,9,10)))</f>
      </c>
      <c r="R64" s="25">
        <f t="shared" si="4"/>
      </c>
      <c r="S64" s="25">
        <f t="shared" si="5"/>
      </c>
      <c r="T64" s="25">
        <f>IF(R64="","",IF(R64=5,INDEX('設定'!$A$2:$G$8,MATCH(S64,'設定'!$A$2:$A$8,1),MATCH(U64,'設定'!$A$2:$G$2,1)),IF('設定'!AA102,INDEX('設定'!$A$11:$G$17,MATCH(S64,'設定'!$A$11:$A$17,1),MATCH(U64,'設定'!$A$11:$G$11,1)),"-----")))</f>
      </c>
      <c r="U64" s="26">
        <f t="shared" si="6"/>
      </c>
      <c r="V64" s="24">
        <f t="shared" si="7"/>
      </c>
    </row>
    <row r="65" spans="1:22" ht="18" customHeight="1">
      <c r="A65" s="23">
        <v>54</v>
      </c>
      <c r="B65" s="87"/>
      <c r="C65" s="88"/>
      <c r="D65" s="37"/>
      <c r="E65" s="37"/>
      <c r="F65" s="37"/>
      <c r="G65" s="37"/>
      <c r="H65" s="65"/>
      <c r="I65" s="66">
        <f ca="1">IF(B65="","",IF(H65="","",CHOOSE(MATCH($H65,IF($D65="男",INDIRECT('設定'!Q103),INDIRECT('設定'!R103)),1),0,1,2,3,4,5,6,7,8,9,10)))</f>
      </c>
      <c r="J65" s="65"/>
      <c r="K65" s="66">
        <f ca="1">IF(B65="","",IF(J65="","",CHOOSE(MATCH(J65,IF($D65="男",INDIRECT('設定'!S103),INDIRECT('設定'!T103)),1),0,1,2,3,4,5,6,7,8,9,10)))</f>
      </c>
      <c r="L65" s="65"/>
      <c r="M65" s="66">
        <f ca="1">IF(B65="","",IF(L65="","",CHOOSE(MATCH(L65,IF($D65="男",INDIRECT('設定'!U103),INDIRECT('設定'!V103)),1),0,1,2,3,4,5,6,7,8,9,10)))</f>
      </c>
      <c r="N65" s="65"/>
      <c r="O65" s="66">
        <f ca="1">IF(B65="","",IF(N65="","",CHOOSE(MATCH(N65,IF($D65="男",INDIRECT('設定'!W103),INDIRECT('設定'!X103)),1),0,1,2,3,4,5,6,7,8,9,10)))</f>
      </c>
      <c r="P65" s="65"/>
      <c r="Q65" s="66">
        <f ca="1">IF(B65="","",IF(P65="","",CHOOSE(MATCH(P65,IF($D65="男",INDIRECT('設定'!Y103),INDIRECT('設定'!Z103)),1),0,1,2,3,4,5,6,7,8,9,10)))</f>
      </c>
      <c r="R65" s="25">
        <f t="shared" si="4"/>
      </c>
      <c r="S65" s="25">
        <f t="shared" si="5"/>
      </c>
      <c r="T65" s="25">
        <f>IF(R65="","",IF(R65=5,INDEX('設定'!$A$2:$G$8,MATCH(S65,'設定'!$A$2:$A$8,1),MATCH(U65,'設定'!$A$2:$G$2,1)),IF('設定'!AA103,INDEX('設定'!$A$11:$G$17,MATCH(S65,'設定'!$A$11:$A$17,1),MATCH(U65,'設定'!$A$11:$G$11,1)),"-----")))</f>
      </c>
      <c r="U65" s="26">
        <f t="shared" si="6"/>
      </c>
      <c r="V65" s="24">
        <f t="shared" si="7"/>
      </c>
    </row>
    <row r="66" spans="1:22" ht="18" customHeight="1">
      <c r="A66" s="27">
        <v>55</v>
      </c>
      <c r="B66" s="96"/>
      <c r="C66" s="97"/>
      <c r="D66" s="38"/>
      <c r="E66" s="38"/>
      <c r="F66" s="38"/>
      <c r="G66" s="38"/>
      <c r="H66" s="67"/>
      <c r="I66" s="68">
        <f ca="1">IF(B66="","",IF(H66="","",CHOOSE(MATCH($H66,IF($D66="男",INDIRECT('設定'!Q104),INDIRECT('設定'!R104)),1),0,1,2,3,4,5,6,7,8,9,10)))</f>
      </c>
      <c r="J66" s="67"/>
      <c r="K66" s="68">
        <f ca="1">IF(B66="","",IF(J66="","",CHOOSE(MATCH(J66,IF($D66="男",INDIRECT('設定'!S104),INDIRECT('設定'!T104)),1),0,1,2,3,4,5,6,7,8,9,10)))</f>
      </c>
      <c r="L66" s="67"/>
      <c r="M66" s="68">
        <f ca="1">IF(B66="","",IF(L66="","",CHOOSE(MATCH(L66,IF($D66="男",INDIRECT('設定'!U104),INDIRECT('設定'!V104)),1),0,1,2,3,4,5,6,7,8,9,10)))</f>
      </c>
      <c r="N66" s="67"/>
      <c r="O66" s="68">
        <f ca="1">IF(B66="","",IF(N66="","",CHOOSE(MATCH(N66,IF($D66="男",INDIRECT('設定'!W104),INDIRECT('設定'!X104)),1),0,1,2,3,4,5,6,7,8,9,10)))</f>
      </c>
      <c r="P66" s="67"/>
      <c r="Q66" s="68">
        <f ca="1">IF(B66="","",IF(P66="","",CHOOSE(MATCH(P66,IF($D66="男",INDIRECT('設定'!Y104),INDIRECT('設定'!Z104)),1),0,1,2,3,4,5,6,7,8,9,10)))</f>
      </c>
      <c r="R66" s="29">
        <f t="shared" si="4"/>
      </c>
      <c r="S66" s="29">
        <f t="shared" si="5"/>
      </c>
      <c r="T66" s="29">
        <f>IF(R66="","",IF(R66=5,INDEX('設定'!$A$2:$G$8,MATCH(S66,'設定'!$A$2:$A$8,1),MATCH(U66,'設定'!$A$2:$G$2,1)),IF('設定'!AA104,INDEX('設定'!$A$11:$G$17,MATCH(S66,'設定'!$A$11:$A$17,1),MATCH(U66,'設定'!$A$11:$G$11,1)),"-----")))</f>
      </c>
      <c r="U66" s="30">
        <f t="shared" si="6"/>
      </c>
      <c r="V66" s="28">
        <f t="shared" si="7"/>
      </c>
    </row>
    <row r="67" spans="1:22" ht="18" customHeight="1">
      <c r="A67" s="17">
        <v>56</v>
      </c>
      <c r="B67" s="94"/>
      <c r="C67" s="95"/>
      <c r="D67" s="36"/>
      <c r="E67" s="36"/>
      <c r="F67" s="36"/>
      <c r="G67" s="36"/>
      <c r="H67" s="63"/>
      <c r="I67" s="64">
        <f ca="1">IF(B67="","",IF(H67="","",CHOOSE(MATCH($H67,IF($D67="男",INDIRECT('設定'!Q105),INDIRECT('設定'!R105)),1),0,1,2,3,4,5,6,7,8,9,10)))</f>
      </c>
      <c r="J67" s="63"/>
      <c r="K67" s="64">
        <f ca="1">IF(B67="","",IF(J67="","",CHOOSE(MATCH(J67,IF($D67="男",INDIRECT('設定'!S105),INDIRECT('設定'!T105)),1),0,1,2,3,4,5,6,7,8,9,10)))</f>
      </c>
      <c r="L67" s="63"/>
      <c r="M67" s="64">
        <f ca="1">IF(B67="","",IF(L67="","",CHOOSE(MATCH(L67,IF($D67="男",INDIRECT('設定'!U105),INDIRECT('設定'!V105)),1),0,1,2,3,4,5,6,7,8,9,10)))</f>
      </c>
      <c r="N67" s="63"/>
      <c r="O67" s="64">
        <f ca="1">IF(B67="","",IF(N67="","",CHOOSE(MATCH(N67,IF($D67="男",INDIRECT('設定'!W105),INDIRECT('設定'!X105)),1),0,1,2,3,4,5,6,7,8,9,10)))</f>
      </c>
      <c r="P67" s="63"/>
      <c r="Q67" s="64">
        <f ca="1">IF(B67="","",IF(P67="","",CHOOSE(MATCH(P67,IF($D67="男",INDIRECT('設定'!Y105),INDIRECT('設定'!Z105)),1),0,1,2,3,4,5,6,7,8,9,10)))</f>
      </c>
      <c r="R67" s="20">
        <f t="shared" si="4"/>
      </c>
      <c r="S67" s="20">
        <f t="shared" si="5"/>
      </c>
      <c r="T67" s="20">
        <f>IF(R67="","",IF(R67=5,INDEX('設定'!$A$2:$G$8,MATCH(S67,'設定'!$A$2:$A$8,1),MATCH(U67,'設定'!$A$2:$G$2,1)),IF('設定'!AA105,INDEX('設定'!$A$11:$G$17,MATCH(S67,'設定'!$A$11:$A$17,1),MATCH(U67,'設定'!$A$11:$G$11,1)),"-----")))</f>
      </c>
      <c r="U67" s="21">
        <f t="shared" si="6"/>
      </c>
      <c r="V67" s="22">
        <f t="shared" si="7"/>
      </c>
    </row>
    <row r="68" spans="1:22" ht="18" customHeight="1">
      <c r="A68" s="23">
        <v>57</v>
      </c>
      <c r="B68" s="87"/>
      <c r="C68" s="88"/>
      <c r="D68" s="37"/>
      <c r="E68" s="37"/>
      <c r="F68" s="37"/>
      <c r="G68" s="37"/>
      <c r="H68" s="65"/>
      <c r="I68" s="66">
        <f ca="1">IF(B68="","",IF(H68="","",CHOOSE(MATCH($H68,IF($D68="男",INDIRECT('設定'!Q106),INDIRECT('設定'!R106)),1),0,1,2,3,4,5,6,7,8,9,10)))</f>
      </c>
      <c r="J68" s="65"/>
      <c r="K68" s="66">
        <f ca="1">IF(B68="","",IF(J68="","",CHOOSE(MATCH(J68,IF($D68="男",INDIRECT('設定'!S106),INDIRECT('設定'!T106)),1),0,1,2,3,4,5,6,7,8,9,10)))</f>
      </c>
      <c r="L68" s="65"/>
      <c r="M68" s="66">
        <f ca="1">IF(B68="","",IF(L68="","",CHOOSE(MATCH(L68,IF($D68="男",INDIRECT('設定'!U106),INDIRECT('設定'!V106)),1),0,1,2,3,4,5,6,7,8,9,10)))</f>
      </c>
      <c r="N68" s="65"/>
      <c r="O68" s="66">
        <f ca="1">IF(B68="","",IF(N68="","",CHOOSE(MATCH(N68,IF($D68="男",INDIRECT('設定'!W106),INDIRECT('設定'!X106)),1),0,1,2,3,4,5,6,7,8,9,10)))</f>
      </c>
      <c r="P68" s="65"/>
      <c r="Q68" s="66">
        <f ca="1">IF(B68="","",IF(P68="","",CHOOSE(MATCH(P68,IF($D68="男",INDIRECT('設定'!Y106),INDIRECT('設定'!Z106)),1),0,1,2,3,4,5,6,7,8,9,10)))</f>
      </c>
      <c r="R68" s="25">
        <f t="shared" si="4"/>
      </c>
      <c r="S68" s="25">
        <f t="shared" si="5"/>
      </c>
      <c r="T68" s="25">
        <f>IF(R68="","",IF(R68=5,INDEX('設定'!$A$2:$G$8,MATCH(S68,'設定'!$A$2:$A$8,1),MATCH(U68,'設定'!$A$2:$G$2,1)),IF('設定'!AA106,INDEX('設定'!$A$11:$G$17,MATCH(S68,'設定'!$A$11:$A$17,1),MATCH(U68,'設定'!$A$11:$G$11,1)),"-----")))</f>
      </c>
      <c r="U68" s="26">
        <f t="shared" si="6"/>
      </c>
      <c r="V68" s="24">
        <f t="shared" si="7"/>
      </c>
    </row>
    <row r="69" spans="1:22" ht="18" customHeight="1">
      <c r="A69" s="23">
        <v>58</v>
      </c>
      <c r="B69" s="87"/>
      <c r="C69" s="88"/>
      <c r="D69" s="37"/>
      <c r="E69" s="37"/>
      <c r="F69" s="37"/>
      <c r="G69" s="37"/>
      <c r="H69" s="65"/>
      <c r="I69" s="66">
        <f ca="1">IF(B69="","",IF(H69="","",CHOOSE(MATCH($H69,IF($D69="男",INDIRECT('設定'!Q107),INDIRECT('設定'!R107)),1),0,1,2,3,4,5,6,7,8,9,10)))</f>
      </c>
      <c r="J69" s="65"/>
      <c r="K69" s="66">
        <f ca="1">IF(B69="","",IF(J69="","",CHOOSE(MATCH(J69,IF($D69="男",INDIRECT('設定'!S107),INDIRECT('設定'!T107)),1),0,1,2,3,4,5,6,7,8,9,10)))</f>
      </c>
      <c r="L69" s="65"/>
      <c r="M69" s="66">
        <f ca="1">IF(B69="","",IF(L69="","",CHOOSE(MATCH(L69,IF($D69="男",INDIRECT('設定'!U107),INDIRECT('設定'!V107)),1),0,1,2,3,4,5,6,7,8,9,10)))</f>
      </c>
      <c r="N69" s="65"/>
      <c r="O69" s="66">
        <f ca="1">IF(B69="","",IF(N69="","",CHOOSE(MATCH(N69,IF($D69="男",INDIRECT('設定'!W107),INDIRECT('設定'!X107)),1),0,1,2,3,4,5,6,7,8,9,10)))</f>
      </c>
      <c r="P69" s="65"/>
      <c r="Q69" s="66">
        <f ca="1">IF(B69="","",IF(P69="","",CHOOSE(MATCH(P69,IF($D69="男",INDIRECT('設定'!Y107),INDIRECT('設定'!Z107)),1),0,1,2,3,4,5,6,7,8,9,10)))</f>
      </c>
      <c r="R69" s="25">
        <f t="shared" si="4"/>
      </c>
      <c r="S69" s="25">
        <f t="shared" si="5"/>
      </c>
      <c r="T69" s="25">
        <f>IF(R69="","",IF(R69=5,INDEX('設定'!$A$2:$G$8,MATCH(S69,'設定'!$A$2:$A$8,1),MATCH(U69,'設定'!$A$2:$G$2,1)),IF('設定'!AA107,INDEX('設定'!$A$11:$G$17,MATCH(S69,'設定'!$A$11:$A$17,1),MATCH(U69,'設定'!$A$11:$G$11,1)),"-----")))</f>
      </c>
      <c r="U69" s="26">
        <f t="shared" si="6"/>
      </c>
      <c r="V69" s="24">
        <f t="shared" si="7"/>
      </c>
    </row>
    <row r="70" spans="1:22" ht="18" customHeight="1">
      <c r="A70" s="23">
        <v>59</v>
      </c>
      <c r="B70" s="87"/>
      <c r="C70" s="88"/>
      <c r="D70" s="37"/>
      <c r="E70" s="37"/>
      <c r="F70" s="37"/>
      <c r="G70" s="37"/>
      <c r="H70" s="65"/>
      <c r="I70" s="66">
        <f ca="1">IF(B70="","",IF(H70="","",CHOOSE(MATCH($H70,IF($D70="男",INDIRECT('設定'!Q108),INDIRECT('設定'!R108)),1),0,1,2,3,4,5,6,7,8,9,10)))</f>
      </c>
      <c r="J70" s="65"/>
      <c r="K70" s="66">
        <f ca="1">IF(B70="","",IF(J70="","",CHOOSE(MATCH(J70,IF($D70="男",INDIRECT('設定'!S108),INDIRECT('設定'!T108)),1),0,1,2,3,4,5,6,7,8,9,10)))</f>
      </c>
      <c r="L70" s="65"/>
      <c r="M70" s="66">
        <f ca="1">IF(B70="","",IF(L70="","",CHOOSE(MATCH(L70,IF($D70="男",INDIRECT('設定'!U108),INDIRECT('設定'!V108)),1),0,1,2,3,4,5,6,7,8,9,10)))</f>
      </c>
      <c r="N70" s="65"/>
      <c r="O70" s="66">
        <f ca="1">IF(B70="","",IF(N70="","",CHOOSE(MATCH(N70,IF($D70="男",INDIRECT('設定'!W108),INDIRECT('設定'!X108)),1),0,1,2,3,4,5,6,7,8,9,10)))</f>
      </c>
      <c r="P70" s="65"/>
      <c r="Q70" s="66">
        <f ca="1">IF(B70="","",IF(P70="","",CHOOSE(MATCH(P70,IF($D70="男",INDIRECT('設定'!Y108),INDIRECT('設定'!Z108)),1),0,1,2,3,4,5,6,7,8,9,10)))</f>
      </c>
      <c r="R70" s="25">
        <f t="shared" si="4"/>
      </c>
      <c r="S70" s="25">
        <f t="shared" si="5"/>
      </c>
      <c r="T70" s="25">
        <f>IF(R70="","",IF(R70=5,INDEX('設定'!$A$2:$G$8,MATCH(S70,'設定'!$A$2:$A$8,1),MATCH(U70,'設定'!$A$2:$G$2,1)),IF('設定'!AA108,INDEX('設定'!$A$11:$G$17,MATCH(S70,'設定'!$A$11:$A$17,1),MATCH(U70,'設定'!$A$11:$G$11,1)),"-----")))</f>
      </c>
      <c r="U70" s="26">
        <f t="shared" si="6"/>
      </c>
      <c r="V70" s="24">
        <f t="shared" si="7"/>
      </c>
    </row>
    <row r="71" spans="1:22" ht="18" customHeight="1" thickBot="1">
      <c r="A71" s="31">
        <v>60</v>
      </c>
      <c r="B71" s="89"/>
      <c r="C71" s="90"/>
      <c r="D71" s="39"/>
      <c r="E71" s="39"/>
      <c r="F71" s="39"/>
      <c r="G71" s="39"/>
      <c r="H71" s="69"/>
      <c r="I71" s="70">
        <f ca="1">IF(B71="","",IF(H71="","",CHOOSE(MATCH($H71,IF($D71="男",INDIRECT('設定'!Q109),INDIRECT('設定'!R109)),1),0,1,2,3,4,5,6,7,8,9,10)))</f>
      </c>
      <c r="J71" s="69"/>
      <c r="K71" s="70">
        <f ca="1">IF(B71="","",IF(J71="","",CHOOSE(MATCH(J71,IF($D71="男",INDIRECT('設定'!S109),INDIRECT('設定'!T109)),1),0,1,2,3,4,5,6,7,8,9,10)))</f>
      </c>
      <c r="L71" s="69"/>
      <c r="M71" s="70">
        <f ca="1">IF(B71="","",IF(L71="","",CHOOSE(MATCH(L71,IF($D71="男",INDIRECT('設定'!U109),INDIRECT('設定'!V109)),1),0,1,2,3,4,5,6,7,8,9,10)))</f>
      </c>
      <c r="N71" s="69"/>
      <c r="O71" s="70">
        <f ca="1">IF(B71="","",IF(N71="","",CHOOSE(MATCH(N71,IF($D71="男",INDIRECT('設定'!W109),INDIRECT('設定'!X109)),1),0,1,2,3,4,5,6,7,8,9,10)))</f>
      </c>
      <c r="P71" s="69"/>
      <c r="Q71" s="70">
        <f ca="1">IF(B71="","",IF(P71="","",CHOOSE(MATCH(P71,IF($D71="男",INDIRECT('設定'!Y109),INDIRECT('設定'!Z109)),1),0,1,2,3,4,5,6,7,8,9,10)))</f>
      </c>
      <c r="R71" s="33">
        <f t="shared" si="4"/>
      </c>
      <c r="S71" s="33">
        <f t="shared" si="5"/>
      </c>
      <c r="T71" s="33">
        <f>IF(R71="","",IF(R71=5,INDEX('設定'!$A$2:$G$8,MATCH(S71,'設定'!$A$2:$A$8,1),MATCH(U71,'設定'!$A$2:$G$2,1)),IF('設定'!AA109,INDEX('設定'!$A$11:$G$17,MATCH(S71,'設定'!$A$11:$A$17,1),MATCH(U71,'設定'!$A$11:$G$11,1)),"-----")))</f>
      </c>
      <c r="U71" s="34">
        <f t="shared" si="6"/>
      </c>
      <c r="V71" s="32">
        <f t="shared" si="7"/>
      </c>
    </row>
    <row r="72" spans="1:22" ht="18" customHeight="1">
      <c r="A72" s="18">
        <v>61</v>
      </c>
      <c r="B72" s="98"/>
      <c r="C72" s="99"/>
      <c r="D72" s="40"/>
      <c r="E72" s="40"/>
      <c r="F72" s="40"/>
      <c r="G72" s="40"/>
      <c r="H72" s="71"/>
      <c r="I72" s="64">
        <f ca="1">IF(B72="","",IF(H72="","",CHOOSE(MATCH($H72,IF($D72="男",INDIRECT('設定'!Q110),INDIRECT('設定'!R110)),1),0,1,2,3,4,5,6,7,8,9,10)))</f>
      </c>
      <c r="J72" s="71"/>
      <c r="K72" s="64">
        <f ca="1">IF(B72="","",IF(J72="","",CHOOSE(MATCH(J72,IF($D72="男",INDIRECT('設定'!S110),INDIRECT('設定'!T110)),1),0,1,2,3,4,5,6,7,8,9,10)))</f>
      </c>
      <c r="L72" s="71"/>
      <c r="M72" s="64">
        <f ca="1">IF(B72="","",IF(L72="","",CHOOSE(MATCH(L72,IF($D72="男",INDIRECT('設定'!U110),INDIRECT('設定'!V110)),1),0,1,2,3,4,5,6,7,8,9,10)))</f>
      </c>
      <c r="N72" s="71"/>
      <c r="O72" s="64">
        <f ca="1">IF(B72="","",IF(N72="","",CHOOSE(MATCH(N72,IF($D72="男",INDIRECT('設定'!W110),INDIRECT('設定'!X110)),1),0,1,2,3,4,5,6,7,8,9,10)))</f>
      </c>
      <c r="P72" s="71"/>
      <c r="Q72" s="64">
        <f ca="1">IF(B72="","",IF(P72="","",CHOOSE(MATCH(P72,IF($D72="男",INDIRECT('設定'!Y110),INDIRECT('設定'!Z110)),1),0,1,2,3,4,5,6,7,8,9,10)))</f>
      </c>
      <c r="R72" s="20">
        <f t="shared" si="4"/>
      </c>
      <c r="S72" s="20">
        <f t="shared" si="5"/>
      </c>
      <c r="T72" s="20">
        <f>IF(R72="","",IF(R72=5,INDEX('設定'!$A$2:$G$8,MATCH(S72,'設定'!$A$2:$A$8,1),MATCH(U72,'設定'!$A$2:$G$2,1)),IF('設定'!AA110,INDEX('設定'!$A$11:$G$17,MATCH(S72,'設定'!$A$11:$A$17,1),MATCH(U72,'設定'!$A$11:$G$11,1)),"-----")))</f>
      </c>
      <c r="U72" s="21">
        <f t="shared" si="6"/>
      </c>
      <c r="V72" s="22">
        <f t="shared" si="7"/>
      </c>
    </row>
    <row r="73" spans="1:22" ht="18" customHeight="1">
      <c r="A73" s="23">
        <v>62</v>
      </c>
      <c r="B73" s="87"/>
      <c r="C73" s="88"/>
      <c r="D73" s="37"/>
      <c r="E73" s="37"/>
      <c r="F73" s="37"/>
      <c r="G73" s="37"/>
      <c r="H73" s="65"/>
      <c r="I73" s="66">
        <f ca="1">IF(B73="","",IF(H73="","",CHOOSE(MATCH($H73,IF($D73="男",INDIRECT('設定'!Q111),INDIRECT('設定'!R111)),1),0,1,2,3,4,5,6,7,8,9,10)))</f>
      </c>
      <c r="J73" s="65"/>
      <c r="K73" s="66">
        <f ca="1">IF(B73="","",IF(J73="","",CHOOSE(MATCH(J73,IF($D73="男",INDIRECT('設定'!S111),INDIRECT('設定'!T111)),1),0,1,2,3,4,5,6,7,8,9,10)))</f>
      </c>
      <c r="L73" s="65"/>
      <c r="M73" s="66">
        <f ca="1">IF(B73="","",IF(L73="","",CHOOSE(MATCH(L73,IF($D73="男",INDIRECT('設定'!U111),INDIRECT('設定'!V111)),1),0,1,2,3,4,5,6,7,8,9,10)))</f>
      </c>
      <c r="N73" s="65"/>
      <c r="O73" s="66">
        <f ca="1">IF(B73="","",IF(N73="","",CHOOSE(MATCH(N73,IF($D73="男",INDIRECT('設定'!W111),INDIRECT('設定'!X111)),1),0,1,2,3,4,5,6,7,8,9,10)))</f>
      </c>
      <c r="P73" s="65"/>
      <c r="Q73" s="66">
        <f ca="1">IF(B73="","",IF(P73="","",CHOOSE(MATCH(P73,IF($D73="男",INDIRECT('設定'!Y111),INDIRECT('設定'!Z111)),1),0,1,2,3,4,5,6,7,8,9,10)))</f>
      </c>
      <c r="R73" s="25">
        <f t="shared" si="4"/>
      </c>
      <c r="S73" s="25">
        <f t="shared" si="5"/>
      </c>
      <c r="T73" s="25">
        <f>IF(R73="","",IF(R73=5,INDEX('設定'!$A$2:$G$8,MATCH(S73,'設定'!$A$2:$A$8,1),MATCH(U73,'設定'!$A$2:$G$2,1)),IF('設定'!AA111,INDEX('設定'!$A$11:$G$17,MATCH(S73,'設定'!$A$11:$A$17,1),MATCH(U73,'設定'!$A$11:$G$11,1)),"-----")))</f>
      </c>
      <c r="U73" s="26">
        <f t="shared" si="6"/>
      </c>
      <c r="V73" s="24">
        <f t="shared" si="7"/>
      </c>
    </row>
    <row r="74" spans="1:22" ht="18" customHeight="1">
      <c r="A74" s="23">
        <v>63</v>
      </c>
      <c r="B74" s="87"/>
      <c r="C74" s="88"/>
      <c r="D74" s="37"/>
      <c r="E74" s="37"/>
      <c r="F74" s="37"/>
      <c r="G74" s="37"/>
      <c r="H74" s="65"/>
      <c r="I74" s="66">
        <f ca="1">IF(B74="","",IF(H74="","",CHOOSE(MATCH($H74,IF($D74="男",INDIRECT('設定'!Q112),INDIRECT('設定'!R112)),1),0,1,2,3,4,5,6,7,8,9,10)))</f>
      </c>
      <c r="J74" s="65"/>
      <c r="K74" s="66">
        <f ca="1">IF(B74="","",IF(J74="","",CHOOSE(MATCH(J74,IF($D74="男",INDIRECT('設定'!S112),INDIRECT('設定'!T112)),1),0,1,2,3,4,5,6,7,8,9,10)))</f>
      </c>
      <c r="L74" s="65"/>
      <c r="M74" s="66">
        <f ca="1">IF(B74="","",IF(L74="","",CHOOSE(MATCH(L74,IF($D74="男",INDIRECT('設定'!U112),INDIRECT('設定'!V112)),1),0,1,2,3,4,5,6,7,8,9,10)))</f>
      </c>
      <c r="N74" s="65"/>
      <c r="O74" s="66">
        <f ca="1">IF(B74="","",IF(N74="","",CHOOSE(MATCH(N74,IF($D74="男",INDIRECT('設定'!W112),INDIRECT('設定'!X112)),1),0,1,2,3,4,5,6,7,8,9,10)))</f>
      </c>
      <c r="P74" s="65"/>
      <c r="Q74" s="66">
        <f ca="1">IF(B74="","",IF(P74="","",CHOOSE(MATCH(P74,IF($D74="男",INDIRECT('設定'!Y112),INDIRECT('設定'!Z112)),1),0,1,2,3,4,5,6,7,8,9,10)))</f>
      </c>
      <c r="R74" s="25">
        <f t="shared" si="4"/>
      </c>
      <c r="S74" s="25">
        <f t="shared" si="5"/>
      </c>
      <c r="T74" s="25">
        <f>IF(R74="","",IF(R74=5,INDEX('設定'!$A$2:$G$8,MATCH(S74,'設定'!$A$2:$A$8,1),MATCH(U74,'設定'!$A$2:$G$2,1)),IF('設定'!AA112,INDEX('設定'!$A$11:$G$17,MATCH(S74,'設定'!$A$11:$A$17,1),MATCH(U74,'設定'!$A$11:$G$11,1)),"-----")))</f>
      </c>
      <c r="U74" s="26">
        <f t="shared" si="6"/>
      </c>
      <c r="V74" s="24">
        <f t="shared" si="7"/>
      </c>
    </row>
    <row r="75" spans="1:22" ht="18" customHeight="1">
      <c r="A75" s="23">
        <v>64</v>
      </c>
      <c r="B75" s="87"/>
      <c r="C75" s="88"/>
      <c r="D75" s="37"/>
      <c r="E75" s="37"/>
      <c r="F75" s="37"/>
      <c r="G75" s="37"/>
      <c r="H75" s="65"/>
      <c r="I75" s="66">
        <f ca="1">IF(B75="","",IF(H75="","",CHOOSE(MATCH($H75,IF($D75="男",INDIRECT('設定'!Q113),INDIRECT('設定'!R113)),1),0,1,2,3,4,5,6,7,8,9,10)))</f>
      </c>
      <c r="J75" s="65"/>
      <c r="K75" s="66">
        <f ca="1">IF(B75="","",IF(J75="","",CHOOSE(MATCH(J75,IF($D75="男",INDIRECT('設定'!S113),INDIRECT('設定'!T113)),1),0,1,2,3,4,5,6,7,8,9,10)))</f>
      </c>
      <c r="L75" s="65"/>
      <c r="M75" s="66">
        <f ca="1">IF(B75="","",IF(L75="","",CHOOSE(MATCH(L75,IF($D75="男",INDIRECT('設定'!U113),INDIRECT('設定'!V113)),1),0,1,2,3,4,5,6,7,8,9,10)))</f>
      </c>
      <c r="N75" s="65"/>
      <c r="O75" s="66">
        <f ca="1">IF(B75="","",IF(N75="","",CHOOSE(MATCH(N75,IF($D75="男",INDIRECT('設定'!W113),INDIRECT('設定'!X113)),1),0,1,2,3,4,5,6,7,8,9,10)))</f>
      </c>
      <c r="P75" s="65"/>
      <c r="Q75" s="66">
        <f ca="1">IF(B75="","",IF(P75="","",CHOOSE(MATCH(P75,IF($D75="男",INDIRECT('設定'!Y113),INDIRECT('設定'!Z113)),1),0,1,2,3,4,5,6,7,8,9,10)))</f>
      </c>
      <c r="R75" s="25">
        <f t="shared" si="4"/>
      </c>
      <c r="S75" s="25">
        <f t="shared" si="5"/>
      </c>
      <c r="T75" s="25">
        <f>IF(R75="","",IF(R75=5,INDEX('設定'!$A$2:$G$8,MATCH(S75,'設定'!$A$2:$A$8,1),MATCH(U75,'設定'!$A$2:$G$2,1)),IF('設定'!AA113,INDEX('設定'!$A$11:$G$17,MATCH(S75,'設定'!$A$11:$A$17,1),MATCH(U75,'設定'!$A$11:$G$11,1)),"-----")))</f>
      </c>
      <c r="U75" s="26">
        <f t="shared" si="6"/>
      </c>
      <c r="V75" s="24">
        <f t="shared" si="7"/>
      </c>
    </row>
    <row r="76" spans="1:22" ht="18" customHeight="1">
      <c r="A76" s="27">
        <v>65</v>
      </c>
      <c r="B76" s="96"/>
      <c r="C76" s="97"/>
      <c r="D76" s="38"/>
      <c r="E76" s="38"/>
      <c r="F76" s="38"/>
      <c r="G76" s="38"/>
      <c r="H76" s="67"/>
      <c r="I76" s="68">
        <f ca="1">IF(B76="","",IF(H76="","",CHOOSE(MATCH($H76,IF($D76="男",INDIRECT('設定'!Q114),INDIRECT('設定'!R114)),1),0,1,2,3,4,5,6,7,8,9,10)))</f>
      </c>
      <c r="J76" s="67"/>
      <c r="K76" s="68">
        <f ca="1">IF(B76="","",IF(J76="","",CHOOSE(MATCH(J76,IF($D76="男",INDIRECT('設定'!S114),INDIRECT('設定'!T114)),1),0,1,2,3,4,5,6,7,8,9,10)))</f>
      </c>
      <c r="L76" s="67"/>
      <c r="M76" s="68">
        <f ca="1">IF(B76="","",IF(L76="","",CHOOSE(MATCH(L76,IF($D76="男",INDIRECT('設定'!U114),INDIRECT('設定'!V114)),1),0,1,2,3,4,5,6,7,8,9,10)))</f>
      </c>
      <c r="N76" s="67"/>
      <c r="O76" s="68">
        <f ca="1">IF(B76="","",IF(N76="","",CHOOSE(MATCH(N76,IF($D76="男",INDIRECT('設定'!W114),INDIRECT('設定'!X114)),1),0,1,2,3,4,5,6,7,8,9,10)))</f>
      </c>
      <c r="P76" s="67"/>
      <c r="Q76" s="68">
        <f ca="1">IF(B76="","",IF(P76="","",CHOOSE(MATCH(P76,IF($D76="男",INDIRECT('設定'!Y114),INDIRECT('設定'!Z114)),1),0,1,2,3,4,5,6,7,8,9,10)))</f>
      </c>
      <c r="R76" s="29">
        <f aca="true" t="shared" si="8" ref="R76:R111">IF(B76="","",COUNT(H76,J76,L76,N76,P76))</f>
      </c>
      <c r="S76" s="29">
        <f aca="true" t="shared" si="9" ref="S76:S111">IF(B76="","",SUM(I76,K76,M76,O76,Q76))</f>
      </c>
      <c r="T76" s="29">
        <f>IF(R76="","",IF(R76=5,INDEX('設定'!$A$2:$G$8,MATCH(S76,'設定'!$A$2:$A$8,1),MATCH(U76,'設定'!$A$2:$G$2,1)),IF('設定'!AA114,INDEX('設定'!$A$11:$G$17,MATCH(S76,'設定'!$A$11:$A$17,1),MATCH(U76,'設定'!$A$11:$G$11,1)),"-----")))</f>
      </c>
      <c r="U76" s="30">
        <f aca="true" t="shared" si="10" ref="U76:U111">IF(B76="","",MIN(I76,K76,M76,O76,Q76))</f>
      </c>
      <c r="V76" s="28">
        <f aca="true" t="shared" si="11" ref="V76:V111">IF(B76="","",MAX(I76,K76,M76,O76,Q76))</f>
      </c>
    </row>
    <row r="77" spans="1:22" ht="18" customHeight="1">
      <c r="A77" s="17">
        <v>66</v>
      </c>
      <c r="B77" s="94"/>
      <c r="C77" s="95"/>
      <c r="D77" s="36"/>
      <c r="E77" s="36"/>
      <c r="F77" s="36"/>
      <c r="G77" s="36"/>
      <c r="H77" s="63"/>
      <c r="I77" s="64">
        <f ca="1">IF(B77="","",IF(H77="","",CHOOSE(MATCH($H77,IF($D77="男",INDIRECT('設定'!Q115),INDIRECT('設定'!R115)),1),0,1,2,3,4,5,6,7,8,9,10)))</f>
      </c>
      <c r="J77" s="63"/>
      <c r="K77" s="64">
        <f ca="1">IF(B77="","",IF(J77="","",CHOOSE(MATCH(J77,IF($D77="男",INDIRECT('設定'!S115),INDIRECT('設定'!T115)),1),0,1,2,3,4,5,6,7,8,9,10)))</f>
      </c>
      <c r="L77" s="63"/>
      <c r="M77" s="64">
        <f ca="1">IF(B77="","",IF(L77="","",CHOOSE(MATCH(L77,IF($D77="男",INDIRECT('設定'!U115),INDIRECT('設定'!V115)),1),0,1,2,3,4,5,6,7,8,9,10)))</f>
      </c>
      <c r="N77" s="63"/>
      <c r="O77" s="64">
        <f ca="1">IF(B77="","",IF(N77="","",CHOOSE(MATCH(N77,IF($D77="男",INDIRECT('設定'!W115),INDIRECT('設定'!X115)),1),0,1,2,3,4,5,6,7,8,9,10)))</f>
      </c>
      <c r="P77" s="63"/>
      <c r="Q77" s="64">
        <f ca="1">IF(B77="","",IF(P77="","",CHOOSE(MATCH(P77,IF($D77="男",INDIRECT('設定'!Y115),INDIRECT('設定'!Z115)),1),0,1,2,3,4,5,6,7,8,9,10)))</f>
      </c>
      <c r="R77" s="20">
        <f t="shared" si="8"/>
      </c>
      <c r="S77" s="20">
        <f t="shared" si="9"/>
      </c>
      <c r="T77" s="20">
        <f>IF(R77="","",IF(R77=5,INDEX('設定'!$A$2:$G$8,MATCH(S77,'設定'!$A$2:$A$8,1),MATCH(U77,'設定'!$A$2:$G$2,1)),IF('設定'!AA115,INDEX('設定'!$A$11:$G$17,MATCH(S77,'設定'!$A$11:$A$17,1),MATCH(U77,'設定'!$A$11:$G$11,1)),"-----")))</f>
      </c>
      <c r="U77" s="21">
        <f t="shared" si="10"/>
      </c>
      <c r="V77" s="22">
        <f t="shared" si="11"/>
      </c>
    </row>
    <row r="78" spans="1:22" ht="18" customHeight="1">
      <c r="A78" s="23">
        <v>67</v>
      </c>
      <c r="B78" s="87"/>
      <c r="C78" s="88"/>
      <c r="D78" s="37"/>
      <c r="E78" s="37"/>
      <c r="F78" s="37"/>
      <c r="G78" s="37"/>
      <c r="H78" s="65"/>
      <c r="I78" s="66">
        <f ca="1">IF(B78="","",IF(H78="","",CHOOSE(MATCH($H78,IF($D78="男",INDIRECT('設定'!Q116),INDIRECT('設定'!R116)),1),0,1,2,3,4,5,6,7,8,9,10)))</f>
      </c>
      <c r="J78" s="65"/>
      <c r="K78" s="66">
        <f ca="1">IF(B78="","",IF(J78="","",CHOOSE(MATCH(J78,IF($D78="男",INDIRECT('設定'!S116),INDIRECT('設定'!T116)),1),0,1,2,3,4,5,6,7,8,9,10)))</f>
      </c>
      <c r="L78" s="65"/>
      <c r="M78" s="66">
        <f ca="1">IF(B78="","",IF(L78="","",CHOOSE(MATCH(L78,IF($D78="男",INDIRECT('設定'!U116),INDIRECT('設定'!V116)),1),0,1,2,3,4,5,6,7,8,9,10)))</f>
      </c>
      <c r="N78" s="65"/>
      <c r="O78" s="66">
        <f ca="1">IF(B78="","",IF(N78="","",CHOOSE(MATCH(N78,IF($D78="男",INDIRECT('設定'!W116),INDIRECT('設定'!X116)),1),0,1,2,3,4,5,6,7,8,9,10)))</f>
      </c>
      <c r="P78" s="65"/>
      <c r="Q78" s="66">
        <f ca="1">IF(B78="","",IF(P78="","",CHOOSE(MATCH(P78,IF($D78="男",INDIRECT('設定'!Y116),INDIRECT('設定'!Z116)),1),0,1,2,3,4,5,6,7,8,9,10)))</f>
      </c>
      <c r="R78" s="25">
        <f t="shared" si="8"/>
      </c>
      <c r="S78" s="25">
        <f t="shared" si="9"/>
      </c>
      <c r="T78" s="25">
        <f>IF(R78="","",IF(R78=5,INDEX('設定'!$A$2:$G$8,MATCH(S78,'設定'!$A$2:$A$8,1),MATCH(U78,'設定'!$A$2:$G$2,1)),IF('設定'!AA116,INDEX('設定'!$A$11:$G$17,MATCH(S78,'設定'!$A$11:$A$17,1),MATCH(U78,'設定'!$A$11:$G$11,1)),"-----")))</f>
      </c>
      <c r="U78" s="26">
        <f t="shared" si="10"/>
      </c>
      <c r="V78" s="24">
        <f t="shared" si="11"/>
      </c>
    </row>
    <row r="79" spans="1:22" ht="18" customHeight="1">
      <c r="A79" s="23">
        <v>68</v>
      </c>
      <c r="B79" s="87"/>
      <c r="C79" s="88"/>
      <c r="D79" s="37"/>
      <c r="E79" s="37"/>
      <c r="F79" s="37"/>
      <c r="G79" s="37"/>
      <c r="H79" s="65"/>
      <c r="I79" s="66">
        <f ca="1">IF(B79="","",IF(H79="","",CHOOSE(MATCH($H79,IF($D79="男",INDIRECT('設定'!Q117),INDIRECT('設定'!R117)),1),0,1,2,3,4,5,6,7,8,9,10)))</f>
      </c>
      <c r="J79" s="65"/>
      <c r="K79" s="66">
        <f ca="1">IF(B79="","",IF(J79="","",CHOOSE(MATCH(J79,IF($D79="男",INDIRECT('設定'!S117),INDIRECT('設定'!T117)),1),0,1,2,3,4,5,6,7,8,9,10)))</f>
      </c>
      <c r="L79" s="65"/>
      <c r="M79" s="66">
        <f ca="1">IF(B79="","",IF(L79="","",CHOOSE(MATCH(L79,IF($D79="男",INDIRECT('設定'!U117),INDIRECT('設定'!V117)),1),0,1,2,3,4,5,6,7,8,9,10)))</f>
      </c>
      <c r="N79" s="65"/>
      <c r="O79" s="66">
        <f ca="1">IF(B79="","",IF(N79="","",CHOOSE(MATCH(N79,IF($D79="男",INDIRECT('設定'!W117),INDIRECT('設定'!X117)),1),0,1,2,3,4,5,6,7,8,9,10)))</f>
      </c>
      <c r="P79" s="65"/>
      <c r="Q79" s="66">
        <f ca="1">IF(B79="","",IF(P79="","",CHOOSE(MATCH(P79,IF($D79="男",INDIRECT('設定'!Y117),INDIRECT('設定'!Z117)),1),0,1,2,3,4,5,6,7,8,9,10)))</f>
      </c>
      <c r="R79" s="25">
        <f t="shared" si="8"/>
      </c>
      <c r="S79" s="25">
        <f t="shared" si="9"/>
      </c>
      <c r="T79" s="25">
        <f>IF(R79="","",IF(R79=5,INDEX('設定'!$A$2:$G$8,MATCH(S79,'設定'!$A$2:$A$8,1),MATCH(U79,'設定'!$A$2:$G$2,1)),IF('設定'!AA117,INDEX('設定'!$A$11:$G$17,MATCH(S79,'設定'!$A$11:$A$17,1),MATCH(U79,'設定'!$A$11:$G$11,1)),"-----")))</f>
      </c>
      <c r="U79" s="26">
        <f t="shared" si="10"/>
      </c>
      <c r="V79" s="24">
        <f t="shared" si="11"/>
      </c>
    </row>
    <row r="80" spans="1:22" ht="18" customHeight="1">
      <c r="A80" s="23">
        <v>69</v>
      </c>
      <c r="B80" s="87"/>
      <c r="C80" s="88"/>
      <c r="D80" s="37"/>
      <c r="E80" s="37"/>
      <c r="F80" s="37"/>
      <c r="G80" s="37"/>
      <c r="H80" s="65"/>
      <c r="I80" s="66">
        <f ca="1">IF(B80="","",IF(H80="","",CHOOSE(MATCH($H80,IF($D80="男",INDIRECT('設定'!Q118),INDIRECT('設定'!R118)),1),0,1,2,3,4,5,6,7,8,9,10)))</f>
      </c>
      <c r="J80" s="65"/>
      <c r="K80" s="66">
        <f ca="1">IF(B80="","",IF(J80="","",CHOOSE(MATCH(J80,IF($D80="男",INDIRECT('設定'!S118),INDIRECT('設定'!T118)),1),0,1,2,3,4,5,6,7,8,9,10)))</f>
      </c>
      <c r="L80" s="65"/>
      <c r="M80" s="66">
        <f ca="1">IF(B80="","",IF(L80="","",CHOOSE(MATCH(L80,IF($D80="男",INDIRECT('設定'!U118),INDIRECT('設定'!V118)),1),0,1,2,3,4,5,6,7,8,9,10)))</f>
      </c>
      <c r="N80" s="65"/>
      <c r="O80" s="66">
        <f ca="1">IF(B80="","",IF(N80="","",CHOOSE(MATCH(N80,IF($D80="男",INDIRECT('設定'!W118),INDIRECT('設定'!X118)),1),0,1,2,3,4,5,6,7,8,9,10)))</f>
      </c>
      <c r="P80" s="65"/>
      <c r="Q80" s="66">
        <f ca="1">IF(B80="","",IF(P80="","",CHOOSE(MATCH(P80,IF($D80="男",INDIRECT('設定'!Y118),INDIRECT('設定'!Z118)),1),0,1,2,3,4,5,6,7,8,9,10)))</f>
      </c>
      <c r="R80" s="25">
        <f t="shared" si="8"/>
      </c>
      <c r="S80" s="25">
        <f t="shared" si="9"/>
      </c>
      <c r="T80" s="25">
        <f>IF(R80="","",IF(R80=5,INDEX('設定'!$A$2:$G$8,MATCH(S80,'設定'!$A$2:$A$8,1),MATCH(U80,'設定'!$A$2:$G$2,1)),IF('設定'!AA118,INDEX('設定'!$A$11:$G$17,MATCH(S80,'設定'!$A$11:$A$17,1),MATCH(U80,'設定'!$A$11:$G$11,1)),"-----")))</f>
      </c>
      <c r="U80" s="26">
        <f t="shared" si="10"/>
      </c>
      <c r="V80" s="24">
        <f t="shared" si="11"/>
      </c>
    </row>
    <row r="81" spans="1:22" ht="18" customHeight="1">
      <c r="A81" s="27">
        <v>70</v>
      </c>
      <c r="B81" s="96"/>
      <c r="C81" s="97"/>
      <c r="D81" s="38"/>
      <c r="E81" s="38"/>
      <c r="F81" s="38"/>
      <c r="G81" s="38"/>
      <c r="H81" s="67"/>
      <c r="I81" s="68">
        <f ca="1">IF(B81="","",IF(H81="","",CHOOSE(MATCH($H81,IF($D81="男",INDIRECT('設定'!Q119),INDIRECT('設定'!R119)),1),0,1,2,3,4,5,6,7,8,9,10)))</f>
      </c>
      <c r="J81" s="67"/>
      <c r="K81" s="68">
        <f ca="1">IF(B81="","",IF(J81="","",CHOOSE(MATCH(J81,IF($D81="男",INDIRECT('設定'!S119),INDIRECT('設定'!T119)),1),0,1,2,3,4,5,6,7,8,9,10)))</f>
      </c>
      <c r="L81" s="67"/>
      <c r="M81" s="68">
        <f ca="1">IF(B81="","",IF(L81="","",CHOOSE(MATCH(L81,IF($D81="男",INDIRECT('設定'!U119),INDIRECT('設定'!V119)),1),0,1,2,3,4,5,6,7,8,9,10)))</f>
      </c>
      <c r="N81" s="67"/>
      <c r="O81" s="68">
        <f ca="1">IF(B81="","",IF(N81="","",CHOOSE(MATCH(N81,IF($D81="男",INDIRECT('設定'!W119),INDIRECT('設定'!X119)),1),0,1,2,3,4,5,6,7,8,9,10)))</f>
      </c>
      <c r="P81" s="67"/>
      <c r="Q81" s="68">
        <f ca="1">IF(B81="","",IF(P81="","",CHOOSE(MATCH(P81,IF($D81="男",INDIRECT('設定'!Y119),INDIRECT('設定'!Z119)),1),0,1,2,3,4,5,6,7,8,9,10)))</f>
      </c>
      <c r="R81" s="29">
        <f t="shared" si="8"/>
      </c>
      <c r="S81" s="29">
        <f t="shared" si="9"/>
      </c>
      <c r="T81" s="29">
        <f>IF(R81="","",IF(R81=5,INDEX('設定'!$A$2:$G$8,MATCH(S81,'設定'!$A$2:$A$8,1),MATCH(U81,'設定'!$A$2:$G$2,1)),IF('設定'!AA119,INDEX('設定'!$A$11:$G$17,MATCH(S81,'設定'!$A$11:$A$17,1),MATCH(U81,'設定'!$A$11:$G$11,1)),"-----")))</f>
      </c>
      <c r="U81" s="30">
        <f t="shared" si="10"/>
      </c>
      <c r="V81" s="28">
        <f t="shared" si="11"/>
      </c>
    </row>
    <row r="82" spans="1:22" ht="18" customHeight="1">
      <c r="A82" s="17">
        <v>71</v>
      </c>
      <c r="B82" s="94"/>
      <c r="C82" s="95"/>
      <c r="D82" s="36"/>
      <c r="E82" s="36"/>
      <c r="F82" s="36"/>
      <c r="G82" s="36"/>
      <c r="H82" s="63"/>
      <c r="I82" s="64">
        <f ca="1">IF(B82="","",IF(H82="","",CHOOSE(MATCH($H82,IF($D82="男",INDIRECT('設定'!Q120),INDIRECT('設定'!R120)),1),0,1,2,3,4,5,6,7,8,9,10)))</f>
      </c>
      <c r="J82" s="63"/>
      <c r="K82" s="64">
        <f ca="1">IF(B82="","",IF(J82="","",CHOOSE(MATCH(J82,IF($D82="男",INDIRECT('設定'!S120),INDIRECT('設定'!T120)),1),0,1,2,3,4,5,6,7,8,9,10)))</f>
      </c>
      <c r="L82" s="63"/>
      <c r="M82" s="64">
        <f ca="1">IF(B82="","",IF(L82="","",CHOOSE(MATCH(L82,IF($D82="男",INDIRECT('設定'!U120),INDIRECT('設定'!V120)),1),0,1,2,3,4,5,6,7,8,9,10)))</f>
      </c>
      <c r="N82" s="63"/>
      <c r="O82" s="64">
        <f ca="1">IF(B82="","",IF(N82="","",CHOOSE(MATCH(N82,IF($D82="男",INDIRECT('設定'!W120),INDIRECT('設定'!X120)),1),0,1,2,3,4,5,6,7,8,9,10)))</f>
      </c>
      <c r="P82" s="63"/>
      <c r="Q82" s="64">
        <f ca="1">IF(B82="","",IF(P82="","",CHOOSE(MATCH(P82,IF($D82="男",INDIRECT('設定'!Y120),INDIRECT('設定'!Z120)),1),0,1,2,3,4,5,6,7,8,9,10)))</f>
      </c>
      <c r="R82" s="20">
        <f t="shared" si="8"/>
      </c>
      <c r="S82" s="20">
        <f t="shared" si="9"/>
      </c>
      <c r="T82" s="20">
        <f>IF(R82="","",IF(R82=5,INDEX('設定'!$A$2:$G$8,MATCH(S82,'設定'!$A$2:$A$8,1),MATCH(U82,'設定'!$A$2:$G$2,1)),IF('設定'!AA120,INDEX('設定'!$A$11:$G$17,MATCH(S82,'設定'!$A$11:$A$17,1),MATCH(U82,'設定'!$A$11:$G$11,1)),"-----")))</f>
      </c>
      <c r="U82" s="21">
        <f t="shared" si="10"/>
      </c>
      <c r="V82" s="22">
        <f t="shared" si="11"/>
      </c>
    </row>
    <row r="83" spans="1:22" ht="18" customHeight="1">
      <c r="A83" s="23">
        <v>72</v>
      </c>
      <c r="B83" s="87"/>
      <c r="C83" s="88"/>
      <c r="D83" s="37"/>
      <c r="E83" s="37"/>
      <c r="F83" s="37"/>
      <c r="G83" s="37"/>
      <c r="H83" s="65"/>
      <c r="I83" s="66">
        <f ca="1">IF(B83="","",IF(H83="","",CHOOSE(MATCH($H83,IF($D83="男",INDIRECT('設定'!Q121),INDIRECT('設定'!R121)),1),0,1,2,3,4,5,6,7,8,9,10)))</f>
      </c>
      <c r="J83" s="65"/>
      <c r="K83" s="66">
        <f ca="1">IF(B83="","",IF(J83="","",CHOOSE(MATCH(J83,IF($D83="男",INDIRECT('設定'!S121),INDIRECT('設定'!T121)),1),0,1,2,3,4,5,6,7,8,9,10)))</f>
      </c>
      <c r="L83" s="65"/>
      <c r="M83" s="66">
        <f ca="1">IF(B83="","",IF(L83="","",CHOOSE(MATCH(L83,IF($D83="男",INDIRECT('設定'!U121),INDIRECT('設定'!V121)),1),0,1,2,3,4,5,6,7,8,9,10)))</f>
      </c>
      <c r="N83" s="65"/>
      <c r="O83" s="66">
        <f ca="1">IF(B83="","",IF(N83="","",CHOOSE(MATCH(N83,IF($D83="男",INDIRECT('設定'!W121),INDIRECT('設定'!X121)),1),0,1,2,3,4,5,6,7,8,9,10)))</f>
      </c>
      <c r="P83" s="65"/>
      <c r="Q83" s="66">
        <f ca="1">IF(B83="","",IF(P83="","",CHOOSE(MATCH(P83,IF($D83="男",INDIRECT('設定'!Y121),INDIRECT('設定'!Z121)),1),0,1,2,3,4,5,6,7,8,9,10)))</f>
      </c>
      <c r="R83" s="25">
        <f t="shared" si="8"/>
      </c>
      <c r="S83" s="25">
        <f t="shared" si="9"/>
      </c>
      <c r="T83" s="25">
        <f>IF(R83="","",IF(R83=5,INDEX('設定'!$A$2:$G$8,MATCH(S83,'設定'!$A$2:$A$8,1),MATCH(U83,'設定'!$A$2:$G$2,1)),IF('設定'!AA121,INDEX('設定'!$A$11:$G$17,MATCH(S83,'設定'!$A$11:$A$17,1),MATCH(U83,'設定'!$A$11:$G$11,1)),"-----")))</f>
      </c>
      <c r="U83" s="26">
        <f t="shared" si="10"/>
      </c>
      <c r="V83" s="24">
        <f t="shared" si="11"/>
      </c>
    </row>
    <row r="84" spans="1:22" ht="18" customHeight="1">
      <c r="A84" s="23">
        <v>73</v>
      </c>
      <c r="B84" s="87"/>
      <c r="C84" s="88"/>
      <c r="D84" s="37"/>
      <c r="E84" s="37"/>
      <c r="F84" s="37"/>
      <c r="G84" s="37"/>
      <c r="H84" s="65"/>
      <c r="I84" s="66">
        <f ca="1">IF(B84="","",IF(H84="","",CHOOSE(MATCH($H84,IF($D84="男",INDIRECT('設定'!Q122),INDIRECT('設定'!R122)),1),0,1,2,3,4,5,6,7,8,9,10)))</f>
      </c>
      <c r="J84" s="65"/>
      <c r="K84" s="66">
        <f ca="1">IF(B84="","",IF(J84="","",CHOOSE(MATCH(J84,IF($D84="男",INDIRECT('設定'!S122),INDIRECT('設定'!T122)),1),0,1,2,3,4,5,6,7,8,9,10)))</f>
      </c>
      <c r="L84" s="65"/>
      <c r="M84" s="66">
        <f ca="1">IF(B84="","",IF(L84="","",CHOOSE(MATCH(L84,IF($D84="男",INDIRECT('設定'!U122),INDIRECT('設定'!V122)),1),0,1,2,3,4,5,6,7,8,9,10)))</f>
      </c>
      <c r="N84" s="65"/>
      <c r="O84" s="66">
        <f ca="1">IF(B84="","",IF(N84="","",CHOOSE(MATCH(N84,IF($D84="男",INDIRECT('設定'!W122),INDIRECT('設定'!X122)),1),0,1,2,3,4,5,6,7,8,9,10)))</f>
      </c>
      <c r="P84" s="65"/>
      <c r="Q84" s="66">
        <f ca="1">IF(B84="","",IF(P84="","",CHOOSE(MATCH(P84,IF($D84="男",INDIRECT('設定'!Y122),INDIRECT('設定'!Z122)),1),0,1,2,3,4,5,6,7,8,9,10)))</f>
      </c>
      <c r="R84" s="25">
        <f t="shared" si="8"/>
      </c>
      <c r="S84" s="25">
        <f t="shared" si="9"/>
      </c>
      <c r="T84" s="25">
        <f>IF(R84="","",IF(R84=5,INDEX('設定'!$A$2:$G$8,MATCH(S84,'設定'!$A$2:$A$8,1),MATCH(U84,'設定'!$A$2:$G$2,1)),IF('設定'!AA122,INDEX('設定'!$A$11:$G$17,MATCH(S84,'設定'!$A$11:$A$17,1),MATCH(U84,'設定'!$A$11:$G$11,1)),"-----")))</f>
      </c>
      <c r="U84" s="26">
        <f t="shared" si="10"/>
      </c>
      <c r="V84" s="24">
        <f t="shared" si="11"/>
      </c>
    </row>
    <row r="85" spans="1:22" ht="18" customHeight="1">
      <c r="A85" s="23">
        <v>74</v>
      </c>
      <c r="B85" s="87"/>
      <c r="C85" s="88"/>
      <c r="D85" s="37"/>
      <c r="E85" s="37"/>
      <c r="F85" s="37"/>
      <c r="G85" s="37"/>
      <c r="H85" s="65"/>
      <c r="I85" s="66">
        <f ca="1">IF(B85="","",IF(H85="","",CHOOSE(MATCH($H85,IF($D85="男",INDIRECT('設定'!Q123),INDIRECT('設定'!R123)),1),0,1,2,3,4,5,6,7,8,9,10)))</f>
      </c>
      <c r="J85" s="65"/>
      <c r="K85" s="66">
        <f ca="1">IF(B85="","",IF(J85="","",CHOOSE(MATCH(J85,IF($D85="男",INDIRECT('設定'!S123),INDIRECT('設定'!T123)),1),0,1,2,3,4,5,6,7,8,9,10)))</f>
      </c>
      <c r="L85" s="65"/>
      <c r="M85" s="66">
        <f ca="1">IF(B85="","",IF(L85="","",CHOOSE(MATCH(L85,IF($D85="男",INDIRECT('設定'!U123),INDIRECT('設定'!V123)),1),0,1,2,3,4,5,6,7,8,9,10)))</f>
      </c>
      <c r="N85" s="65"/>
      <c r="O85" s="66">
        <f ca="1">IF(B85="","",IF(N85="","",CHOOSE(MATCH(N85,IF($D85="男",INDIRECT('設定'!W123),INDIRECT('設定'!X123)),1),0,1,2,3,4,5,6,7,8,9,10)))</f>
      </c>
      <c r="P85" s="65"/>
      <c r="Q85" s="66">
        <f ca="1">IF(B85="","",IF(P85="","",CHOOSE(MATCH(P85,IF($D85="男",INDIRECT('設定'!Y123),INDIRECT('設定'!Z123)),1),0,1,2,3,4,5,6,7,8,9,10)))</f>
      </c>
      <c r="R85" s="25">
        <f t="shared" si="8"/>
      </c>
      <c r="S85" s="25">
        <f t="shared" si="9"/>
      </c>
      <c r="T85" s="25">
        <f>IF(R85="","",IF(R85=5,INDEX('設定'!$A$2:$G$8,MATCH(S85,'設定'!$A$2:$A$8,1),MATCH(U85,'設定'!$A$2:$G$2,1)),IF('設定'!AA123,INDEX('設定'!$A$11:$G$17,MATCH(S85,'設定'!$A$11:$A$17,1),MATCH(U85,'設定'!$A$11:$G$11,1)),"-----")))</f>
      </c>
      <c r="U85" s="26">
        <f t="shared" si="10"/>
      </c>
      <c r="V85" s="24">
        <f t="shared" si="11"/>
      </c>
    </row>
    <row r="86" spans="1:22" ht="18" customHeight="1">
      <c r="A86" s="27">
        <v>75</v>
      </c>
      <c r="B86" s="96"/>
      <c r="C86" s="97"/>
      <c r="D86" s="38"/>
      <c r="E86" s="38"/>
      <c r="F86" s="38"/>
      <c r="G86" s="38"/>
      <c r="H86" s="67"/>
      <c r="I86" s="68">
        <f ca="1">IF(B86="","",IF(H86="","",CHOOSE(MATCH($H86,IF($D86="男",INDIRECT('設定'!Q124),INDIRECT('設定'!R124)),1),0,1,2,3,4,5,6,7,8,9,10)))</f>
      </c>
      <c r="J86" s="67"/>
      <c r="K86" s="68">
        <f ca="1">IF(B86="","",IF(J86="","",CHOOSE(MATCH(J86,IF($D86="男",INDIRECT('設定'!S124),INDIRECT('設定'!T124)),1),0,1,2,3,4,5,6,7,8,9,10)))</f>
      </c>
      <c r="L86" s="67"/>
      <c r="M86" s="68">
        <f ca="1">IF(B86="","",IF(L86="","",CHOOSE(MATCH(L86,IF($D86="男",INDIRECT('設定'!U124),INDIRECT('設定'!V124)),1),0,1,2,3,4,5,6,7,8,9,10)))</f>
      </c>
      <c r="N86" s="67"/>
      <c r="O86" s="68">
        <f ca="1">IF(B86="","",IF(N86="","",CHOOSE(MATCH(N86,IF($D86="男",INDIRECT('設定'!W124),INDIRECT('設定'!X124)),1),0,1,2,3,4,5,6,7,8,9,10)))</f>
      </c>
      <c r="P86" s="67"/>
      <c r="Q86" s="68">
        <f ca="1">IF(B86="","",IF(P86="","",CHOOSE(MATCH(P86,IF($D86="男",INDIRECT('設定'!Y124),INDIRECT('設定'!Z124)),1),0,1,2,3,4,5,6,7,8,9,10)))</f>
      </c>
      <c r="R86" s="29">
        <f t="shared" si="8"/>
      </c>
      <c r="S86" s="29">
        <f t="shared" si="9"/>
      </c>
      <c r="T86" s="29">
        <f>IF(R86="","",IF(R86=5,INDEX('設定'!$A$2:$G$8,MATCH(S86,'設定'!$A$2:$A$8,1),MATCH(U86,'設定'!$A$2:$G$2,1)),IF('設定'!AA124,INDEX('設定'!$A$11:$G$17,MATCH(S86,'設定'!$A$11:$A$17,1),MATCH(U86,'設定'!$A$11:$G$11,1)),"-----")))</f>
      </c>
      <c r="U86" s="30">
        <f t="shared" si="10"/>
      </c>
      <c r="V86" s="28">
        <f t="shared" si="11"/>
      </c>
    </row>
    <row r="87" spans="1:22" ht="18" customHeight="1">
      <c r="A87" s="17">
        <v>76</v>
      </c>
      <c r="B87" s="94"/>
      <c r="C87" s="95"/>
      <c r="D87" s="36"/>
      <c r="E87" s="36"/>
      <c r="F87" s="36"/>
      <c r="G87" s="36"/>
      <c r="H87" s="63"/>
      <c r="I87" s="64">
        <f ca="1">IF(B87="","",IF(H87="","",CHOOSE(MATCH($H87,IF($D87="男",INDIRECT('設定'!Q125),INDIRECT('設定'!R125)),1),0,1,2,3,4,5,6,7,8,9,10)))</f>
      </c>
      <c r="J87" s="63"/>
      <c r="K87" s="64">
        <f ca="1">IF(B87="","",IF(J87="","",CHOOSE(MATCH(J87,IF($D87="男",INDIRECT('設定'!S125),INDIRECT('設定'!T125)),1),0,1,2,3,4,5,6,7,8,9,10)))</f>
      </c>
      <c r="L87" s="63"/>
      <c r="M87" s="64">
        <f ca="1">IF(B87="","",IF(L87="","",CHOOSE(MATCH(L87,IF($D87="男",INDIRECT('設定'!U125),INDIRECT('設定'!V125)),1),0,1,2,3,4,5,6,7,8,9,10)))</f>
      </c>
      <c r="N87" s="63"/>
      <c r="O87" s="64">
        <f ca="1">IF(B87="","",IF(N87="","",CHOOSE(MATCH(N87,IF($D87="男",INDIRECT('設定'!W125),INDIRECT('設定'!X125)),1),0,1,2,3,4,5,6,7,8,9,10)))</f>
      </c>
      <c r="P87" s="63"/>
      <c r="Q87" s="64">
        <f ca="1">IF(B87="","",IF(P87="","",CHOOSE(MATCH(P87,IF($D87="男",INDIRECT('設定'!Y125),INDIRECT('設定'!Z125)),1),0,1,2,3,4,5,6,7,8,9,10)))</f>
      </c>
      <c r="R87" s="20">
        <f t="shared" si="8"/>
      </c>
      <c r="S87" s="20">
        <f t="shared" si="9"/>
      </c>
      <c r="T87" s="20">
        <f>IF(R87="","",IF(R87=5,INDEX('設定'!$A$2:$G$8,MATCH(S87,'設定'!$A$2:$A$8,1),MATCH(U87,'設定'!$A$2:$G$2,1)),IF('設定'!AA125,INDEX('設定'!$A$11:$G$17,MATCH(S87,'設定'!$A$11:$A$17,1),MATCH(U87,'設定'!$A$11:$G$11,1)),"-----")))</f>
      </c>
      <c r="U87" s="21">
        <f t="shared" si="10"/>
      </c>
      <c r="V87" s="22">
        <f t="shared" si="11"/>
      </c>
    </row>
    <row r="88" spans="1:22" ht="18" customHeight="1">
      <c r="A88" s="23">
        <v>77</v>
      </c>
      <c r="B88" s="87"/>
      <c r="C88" s="88"/>
      <c r="D88" s="37"/>
      <c r="E88" s="37"/>
      <c r="F88" s="37"/>
      <c r="G88" s="37"/>
      <c r="H88" s="65"/>
      <c r="I88" s="66">
        <f ca="1">IF(B88="","",IF(H88="","",CHOOSE(MATCH($H88,IF($D88="男",INDIRECT('設定'!Q126),INDIRECT('設定'!R126)),1),0,1,2,3,4,5,6,7,8,9,10)))</f>
      </c>
      <c r="J88" s="65"/>
      <c r="K88" s="66">
        <f ca="1">IF(B88="","",IF(J88="","",CHOOSE(MATCH(J88,IF($D88="男",INDIRECT('設定'!S126),INDIRECT('設定'!T126)),1),0,1,2,3,4,5,6,7,8,9,10)))</f>
      </c>
      <c r="L88" s="65"/>
      <c r="M88" s="66">
        <f ca="1">IF(B88="","",IF(L88="","",CHOOSE(MATCH(L88,IF($D88="男",INDIRECT('設定'!U126),INDIRECT('設定'!V126)),1),0,1,2,3,4,5,6,7,8,9,10)))</f>
      </c>
      <c r="N88" s="65"/>
      <c r="O88" s="66">
        <f ca="1">IF(B88="","",IF(N88="","",CHOOSE(MATCH(N88,IF($D88="男",INDIRECT('設定'!W126),INDIRECT('設定'!X126)),1),0,1,2,3,4,5,6,7,8,9,10)))</f>
      </c>
      <c r="P88" s="65"/>
      <c r="Q88" s="66">
        <f ca="1">IF(B88="","",IF(P88="","",CHOOSE(MATCH(P88,IF($D88="男",INDIRECT('設定'!Y126),INDIRECT('設定'!Z126)),1),0,1,2,3,4,5,6,7,8,9,10)))</f>
      </c>
      <c r="R88" s="25">
        <f t="shared" si="8"/>
      </c>
      <c r="S88" s="25">
        <f t="shared" si="9"/>
      </c>
      <c r="T88" s="25">
        <f>IF(R88="","",IF(R88=5,INDEX('設定'!$A$2:$G$8,MATCH(S88,'設定'!$A$2:$A$8,1),MATCH(U88,'設定'!$A$2:$G$2,1)),IF('設定'!AA126,INDEX('設定'!$A$11:$G$17,MATCH(S88,'設定'!$A$11:$A$17,1),MATCH(U88,'設定'!$A$11:$G$11,1)),"-----")))</f>
      </c>
      <c r="U88" s="26">
        <f t="shared" si="10"/>
      </c>
      <c r="V88" s="24">
        <f t="shared" si="11"/>
      </c>
    </row>
    <row r="89" spans="1:22" ht="18" customHeight="1">
      <c r="A89" s="23">
        <v>78</v>
      </c>
      <c r="B89" s="87"/>
      <c r="C89" s="88"/>
      <c r="D89" s="37"/>
      <c r="E89" s="37"/>
      <c r="F89" s="37"/>
      <c r="G89" s="37"/>
      <c r="H89" s="65"/>
      <c r="I89" s="66">
        <f ca="1">IF(B89="","",IF(H89="","",CHOOSE(MATCH($H89,IF($D89="男",INDIRECT('設定'!Q127),INDIRECT('設定'!R127)),1),0,1,2,3,4,5,6,7,8,9,10)))</f>
      </c>
      <c r="J89" s="65"/>
      <c r="K89" s="66">
        <f ca="1">IF(B89="","",IF(J89="","",CHOOSE(MATCH(J89,IF($D89="男",INDIRECT('設定'!S127),INDIRECT('設定'!T127)),1),0,1,2,3,4,5,6,7,8,9,10)))</f>
      </c>
      <c r="L89" s="65"/>
      <c r="M89" s="66">
        <f ca="1">IF(B89="","",IF(L89="","",CHOOSE(MATCH(L89,IF($D89="男",INDIRECT('設定'!U127),INDIRECT('設定'!V127)),1),0,1,2,3,4,5,6,7,8,9,10)))</f>
      </c>
      <c r="N89" s="65"/>
      <c r="O89" s="66">
        <f ca="1">IF(B89="","",IF(N89="","",CHOOSE(MATCH(N89,IF($D89="男",INDIRECT('設定'!W127),INDIRECT('設定'!X127)),1),0,1,2,3,4,5,6,7,8,9,10)))</f>
      </c>
      <c r="P89" s="65"/>
      <c r="Q89" s="66">
        <f ca="1">IF(B89="","",IF(P89="","",CHOOSE(MATCH(P89,IF($D89="男",INDIRECT('設定'!Y127),INDIRECT('設定'!Z127)),1),0,1,2,3,4,5,6,7,8,9,10)))</f>
      </c>
      <c r="R89" s="25">
        <f t="shared" si="8"/>
      </c>
      <c r="S89" s="25">
        <f t="shared" si="9"/>
      </c>
      <c r="T89" s="25">
        <f>IF(R89="","",IF(R89=5,INDEX('設定'!$A$2:$G$8,MATCH(S89,'設定'!$A$2:$A$8,1),MATCH(U89,'設定'!$A$2:$G$2,1)),IF('設定'!AA127,INDEX('設定'!$A$11:$G$17,MATCH(S89,'設定'!$A$11:$A$17,1),MATCH(U89,'設定'!$A$11:$G$11,1)),"-----")))</f>
      </c>
      <c r="U89" s="26">
        <f t="shared" si="10"/>
      </c>
      <c r="V89" s="24">
        <f t="shared" si="11"/>
      </c>
    </row>
    <row r="90" spans="1:22" ht="18" customHeight="1">
      <c r="A90" s="23">
        <v>79</v>
      </c>
      <c r="B90" s="87"/>
      <c r="C90" s="88"/>
      <c r="D90" s="37"/>
      <c r="E90" s="37"/>
      <c r="F90" s="37"/>
      <c r="G90" s="37"/>
      <c r="H90" s="65"/>
      <c r="I90" s="66">
        <f ca="1">IF(B90="","",IF(H90="","",CHOOSE(MATCH($H90,IF($D90="男",INDIRECT('設定'!Q128),INDIRECT('設定'!R128)),1),0,1,2,3,4,5,6,7,8,9,10)))</f>
      </c>
      <c r="J90" s="65"/>
      <c r="K90" s="66">
        <f ca="1">IF(B90="","",IF(J90="","",CHOOSE(MATCH(J90,IF($D90="男",INDIRECT('設定'!S128),INDIRECT('設定'!T128)),1),0,1,2,3,4,5,6,7,8,9,10)))</f>
      </c>
      <c r="L90" s="65"/>
      <c r="M90" s="66">
        <f ca="1">IF(B90="","",IF(L90="","",CHOOSE(MATCH(L90,IF($D90="男",INDIRECT('設定'!U128),INDIRECT('設定'!V128)),1),0,1,2,3,4,5,6,7,8,9,10)))</f>
      </c>
      <c r="N90" s="65"/>
      <c r="O90" s="66">
        <f ca="1">IF(B90="","",IF(N90="","",CHOOSE(MATCH(N90,IF($D90="男",INDIRECT('設定'!W128),INDIRECT('設定'!X128)),1),0,1,2,3,4,5,6,7,8,9,10)))</f>
      </c>
      <c r="P90" s="65"/>
      <c r="Q90" s="66">
        <f ca="1">IF(B90="","",IF(P90="","",CHOOSE(MATCH(P90,IF($D90="男",INDIRECT('設定'!Y128),INDIRECT('設定'!Z128)),1),0,1,2,3,4,5,6,7,8,9,10)))</f>
      </c>
      <c r="R90" s="25">
        <f t="shared" si="8"/>
      </c>
      <c r="S90" s="25">
        <f t="shared" si="9"/>
      </c>
      <c r="T90" s="25">
        <f>IF(R90="","",IF(R90=5,INDEX('設定'!$A$2:$G$8,MATCH(S90,'設定'!$A$2:$A$8,1),MATCH(U90,'設定'!$A$2:$G$2,1)),IF('設定'!AA128,INDEX('設定'!$A$11:$G$17,MATCH(S90,'設定'!$A$11:$A$17,1),MATCH(U90,'設定'!$A$11:$G$11,1)),"-----")))</f>
      </c>
      <c r="U90" s="26">
        <f t="shared" si="10"/>
      </c>
      <c r="V90" s="24">
        <f t="shared" si="11"/>
      </c>
    </row>
    <row r="91" spans="1:22" ht="18" customHeight="1" thickBot="1">
      <c r="A91" s="31">
        <v>80</v>
      </c>
      <c r="B91" s="89"/>
      <c r="C91" s="90"/>
      <c r="D91" s="39"/>
      <c r="E91" s="39"/>
      <c r="F91" s="39"/>
      <c r="G91" s="39"/>
      <c r="H91" s="69"/>
      <c r="I91" s="70">
        <f ca="1">IF(B91="","",IF(H91="","",CHOOSE(MATCH($H91,IF($D91="男",INDIRECT('設定'!Q129),INDIRECT('設定'!R129)),1),0,1,2,3,4,5,6,7,8,9,10)))</f>
      </c>
      <c r="J91" s="69"/>
      <c r="K91" s="70">
        <f ca="1">IF(B91="","",IF(J91="","",CHOOSE(MATCH(J91,IF($D91="男",INDIRECT('設定'!S129),INDIRECT('設定'!T129)),1),0,1,2,3,4,5,6,7,8,9,10)))</f>
      </c>
      <c r="L91" s="69"/>
      <c r="M91" s="70">
        <f ca="1">IF(B91="","",IF(L91="","",CHOOSE(MATCH(L91,IF($D91="男",INDIRECT('設定'!U129),INDIRECT('設定'!V129)),1),0,1,2,3,4,5,6,7,8,9,10)))</f>
      </c>
      <c r="N91" s="69"/>
      <c r="O91" s="70">
        <f ca="1">IF(B91="","",IF(N91="","",CHOOSE(MATCH(N91,IF($D91="男",INDIRECT('設定'!W129),INDIRECT('設定'!X129)),1),0,1,2,3,4,5,6,7,8,9,10)))</f>
      </c>
      <c r="P91" s="69"/>
      <c r="Q91" s="70">
        <f ca="1">IF(B91="","",IF(P91="","",CHOOSE(MATCH(P91,IF($D91="男",INDIRECT('設定'!Y129),INDIRECT('設定'!Z129)),1),0,1,2,3,4,5,6,7,8,9,10)))</f>
      </c>
      <c r="R91" s="33">
        <f t="shared" si="8"/>
      </c>
      <c r="S91" s="33">
        <f t="shared" si="9"/>
      </c>
      <c r="T91" s="33">
        <f>IF(R91="","",IF(R91=5,INDEX('設定'!$A$2:$G$8,MATCH(S91,'設定'!$A$2:$A$8,1),MATCH(U91,'設定'!$A$2:$G$2,1)),IF('設定'!AA129,INDEX('設定'!$A$11:$G$17,MATCH(S91,'設定'!$A$11:$A$17,1),MATCH(U91,'設定'!$A$11:$G$11,1)),"-----")))</f>
      </c>
      <c r="U91" s="34">
        <f t="shared" si="10"/>
      </c>
      <c r="V91" s="32">
        <f t="shared" si="11"/>
      </c>
    </row>
    <row r="92" spans="1:22" ht="18" customHeight="1">
      <c r="A92" s="18">
        <v>81</v>
      </c>
      <c r="B92" s="98"/>
      <c r="C92" s="99"/>
      <c r="D92" s="40"/>
      <c r="E92" s="40"/>
      <c r="F92" s="40"/>
      <c r="G92" s="40"/>
      <c r="H92" s="71"/>
      <c r="I92" s="64">
        <f ca="1">IF(B92="","",IF(H92="","",CHOOSE(MATCH($H92,IF($D92="男",INDIRECT('設定'!Q130),INDIRECT('設定'!R130)),1),0,1,2,3,4,5,6,7,8,9,10)))</f>
      </c>
      <c r="J92" s="71"/>
      <c r="K92" s="64">
        <f ca="1">IF(B92="","",IF(J92="","",CHOOSE(MATCH(J92,IF($D92="男",INDIRECT('設定'!S130),INDIRECT('設定'!T130)),1),0,1,2,3,4,5,6,7,8,9,10)))</f>
      </c>
      <c r="L92" s="71"/>
      <c r="M92" s="64">
        <f ca="1">IF(B92="","",IF(L92="","",CHOOSE(MATCH(L92,IF($D92="男",INDIRECT('設定'!U130),INDIRECT('設定'!V130)),1),0,1,2,3,4,5,6,7,8,9,10)))</f>
      </c>
      <c r="N92" s="71"/>
      <c r="O92" s="64">
        <f ca="1">IF(B92="","",IF(N92="","",CHOOSE(MATCH(N92,IF($D92="男",INDIRECT('設定'!W130),INDIRECT('設定'!X130)),1),0,1,2,3,4,5,6,7,8,9,10)))</f>
      </c>
      <c r="P92" s="71"/>
      <c r="Q92" s="64">
        <f ca="1">IF(B92="","",IF(P92="","",CHOOSE(MATCH(P92,IF($D92="男",INDIRECT('設定'!Y130),INDIRECT('設定'!Z130)),1),0,1,2,3,4,5,6,7,8,9,10)))</f>
      </c>
      <c r="R92" s="20">
        <f t="shared" si="8"/>
      </c>
      <c r="S92" s="20">
        <f t="shared" si="9"/>
      </c>
      <c r="T92" s="20">
        <f>IF(R92="","",IF(R92=5,INDEX('設定'!$A$2:$G$8,MATCH(S92,'設定'!$A$2:$A$8,1),MATCH(U92,'設定'!$A$2:$G$2,1)),IF('設定'!AA130,INDEX('設定'!$A$11:$G$17,MATCH(S92,'設定'!$A$11:$A$17,1),MATCH(U92,'設定'!$A$11:$G$11,1)),"-----")))</f>
      </c>
      <c r="U92" s="21">
        <f t="shared" si="10"/>
      </c>
      <c r="V92" s="22">
        <f t="shared" si="11"/>
      </c>
    </row>
    <row r="93" spans="1:22" ht="18" customHeight="1">
      <c r="A93" s="23">
        <v>82</v>
      </c>
      <c r="B93" s="87"/>
      <c r="C93" s="88"/>
      <c r="D93" s="37"/>
      <c r="E93" s="37"/>
      <c r="F93" s="37"/>
      <c r="G93" s="37"/>
      <c r="H93" s="65"/>
      <c r="I93" s="66">
        <f ca="1">IF(B93="","",IF(H93="","",CHOOSE(MATCH($H93,IF($D93="男",INDIRECT('設定'!Q131),INDIRECT('設定'!R131)),1),0,1,2,3,4,5,6,7,8,9,10)))</f>
      </c>
      <c r="J93" s="65"/>
      <c r="K93" s="66">
        <f ca="1">IF(B93="","",IF(J93="","",CHOOSE(MATCH(J93,IF($D93="男",INDIRECT('設定'!S131),INDIRECT('設定'!T131)),1),0,1,2,3,4,5,6,7,8,9,10)))</f>
      </c>
      <c r="L93" s="65"/>
      <c r="M93" s="66">
        <f ca="1">IF(B93="","",IF(L93="","",CHOOSE(MATCH(L93,IF($D93="男",INDIRECT('設定'!U131),INDIRECT('設定'!V131)),1),0,1,2,3,4,5,6,7,8,9,10)))</f>
      </c>
      <c r="N93" s="65"/>
      <c r="O93" s="66">
        <f ca="1">IF(B93="","",IF(N93="","",CHOOSE(MATCH(N93,IF($D93="男",INDIRECT('設定'!W131),INDIRECT('設定'!X131)),1),0,1,2,3,4,5,6,7,8,9,10)))</f>
      </c>
      <c r="P93" s="65"/>
      <c r="Q93" s="66">
        <f ca="1">IF(B93="","",IF(P93="","",CHOOSE(MATCH(P93,IF($D93="男",INDIRECT('設定'!Y131),INDIRECT('設定'!Z131)),1),0,1,2,3,4,5,6,7,8,9,10)))</f>
      </c>
      <c r="R93" s="25">
        <f t="shared" si="8"/>
      </c>
      <c r="S93" s="25">
        <f t="shared" si="9"/>
      </c>
      <c r="T93" s="25">
        <f>IF(R93="","",IF(R93=5,INDEX('設定'!$A$2:$G$8,MATCH(S93,'設定'!$A$2:$A$8,1),MATCH(U93,'設定'!$A$2:$G$2,1)),IF('設定'!AA131,INDEX('設定'!$A$11:$G$17,MATCH(S93,'設定'!$A$11:$A$17,1),MATCH(U93,'設定'!$A$11:$G$11,1)),"-----")))</f>
      </c>
      <c r="U93" s="26">
        <f t="shared" si="10"/>
      </c>
      <c r="V93" s="24">
        <f t="shared" si="11"/>
      </c>
    </row>
    <row r="94" spans="1:22" ht="18" customHeight="1">
      <c r="A94" s="23">
        <v>83</v>
      </c>
      <c r="B94" s="87"/>
      <c r="C94" s="88"/>
      <c r="D94" s="37"/>
      <c r="E94" s="37"/>
      <c r="F94" s="37"/>
      <c r="G94" s="37"/>
      <c r="H94" s="65"/>
      <c r="I94" s="66">
        <f ca="1">IF(B94="","",IF(H94="","",CHOOSE(MATCH($H94,IF($D94="男",INDIRECT('設定'!Q132),INDIRECT('設定'!R132)),1),0,1,2,3,4,5,6,7,8,9,10)))</f>
      </c>
      <c r="J94" s="65"/>
      <c r="K94" s="66">
        <f ca="1">IF(B94="","",IF(J94="","",CHOOSE(MATCH(J94,IF($D94="男",INDIRECT('設定'!S132),INDIRECT('設定'!T132)),1),0,1,2,3,4,5,6,7,8,9,10)))</f>
      </c>
      <c r="L94" s="65"/>
      <c r="M94" s="66">
        <f ca="1">IF(B94="","",IF(L94="","",CHOOSE(MATCH(L94,IF($D94="男",INDIRECT('設定'!U132),INDIRECT('設定'!V132)),1),0,1,2,3,4,5,6,7,8,9,10)))</f>
      </c>
      <c r="N94" s="65"/>
      <c r="O94" s="66">
        <f ca="1">IF(B94="","",IF(N94="","",CHOOSE(MATCH(N94,IF($D94="男",INDIRECT('設定'!W132),INDIRECT('設定'!X132)),1),0,1,2,3,4,5,6,7,8,9,10)))</f>
      </c>
      <c r="P94" s="65"/>
      <c r="Q94" s="66">
        <f ca="1">IF(B94="","",IF(P94="","",CHOOSE(MATCH(P94,IF($D94="男",INDIRECT('設定'!Y132),INDIRECT('設定'!Z132)),1),0,1,2,3,4,5,6,7,8,9,10)))</f>
      </c>
      <c r="R94" s="25">
        <f t="shared" si="8"/>
      </c>
      <c r="S94" s="25">
        <f t="shared" si="9"/>
      </c>
      <c r="T94" s="25">
        <f>IF(R94="","",IF(R94=5,INDEX('設定'!$A$2:$G$8,MATCH(S94,'設定'!$A$2:$A$8,1),MATCH(U94,'設定'!$A$2:$G$2,1)),IF('設定'!AA132,INDEX('設定'!$A$11:$G$17,MATCH(S94,'設定'!$A$11:$A$17,1),MATCH(U94,'設定'!$A$11:$G$11,1)),"-----")))</f>
      </c>
      <c r="U94" s="26">
        <f t="shared" si="10"/>
      </c>
      <c r="V94" s="24">
        <f t="shared" si="11"/>
      </c>
    </row>
    <row r="95" spans="1:22" ht="18" customHeight="1">
      <c r="A95" s="23">
        <v>84</v>
      </c>
      <c r="B95" s="87"/>
      <c r="C95" s="88"/>
      <c r="D95" s="37"/>
      <c r="E95" s="37"/>
      <c r="F95" s="37"/>
      <c r="G95" s="37"/>
      <c r="H95" s="65"/>
      <c r="I95" s="66">
        <f ca="1">IF(B95="","",IF(H95="","",CHOOSE(MATCH($H95,IF($D95="男",INDIRECT('設定'!Q133),INDIRECT('設定'!R133)),1),0,1,2,3,4,5,6,7,8,9,10)))</f>
      </c>
      <c r="J95" s="65"/>
      <c r="K95" s="66">
        <f ca="1">IF(B95="","",IF(J95="","",CHOOSE(MATCH(J95,IF($D95="男",INDIRECT('設定'!S133),INDIRECT('設定'!T133)),1),0,1,2,3,4,5,6,7,8,9,10)))</f>
      </c>
      <c r="L95" s="65"/>
      <c r="M95" s="66">
        <f ca="1">IF(B95="","",IF(L95="","",CHOOSE(MATCH(L95,IF($D95="男",INDIRECT('設定'!U133),INDIRECT('設定'!V133)),1),0,1,2,3,4,5,6,7,8,9,10)))</f>
      </c>
      <c r="N95" s="65"/>
      <c r="O95" s="66">
        <f ca="1">IF(B95="","",IF(N95="","",CHOOSE(MATCH(N95,IF($D95="男",INDIRECT('設定'!W133),INDIRECT('設定'!X133)),1),0,1,2,3,4,5,6,7,8,9,10)))</f>
      </c>
      <c r="P95" s="65"/>
      <c r="Q95" s="66">
        <f ca="1">IF(B95="","",IF(P95="","",CHOOSE(MATCH(P95,IF($D95="男",INDIRECT('設定'!Y133),INDIRECT('設定'!Z133)),1),0,1,2,3,4,5,6,7,8,9,10)))</f>
      </c>
      <c r="R95" s="25">
        <f t="shared" si="8"/>
      </c>
      <c r="S95" s="25">
        <f t="shared" si="9"/>
      </c>
      <c r="T95" s="25">
        <f>IF(R95="","",IF(R95=5,INDEX('設定'!$A$2:$G$8,MATCH(S95,'設定'!$A$2:$A$8,1),MATCH(U95,'設定'!$A$2:$G$2,1)),IF('設定'!AA133,INDEX('設定'!$A$11:$G$17,MATCH(S95,'設定'!$A$11:$A$17,1),MATCH(U95,'設定'!$A$11:$G$11,1)),"-----")))</f>
      </c>
      <c r="U95" s="26">
        <f t="shared" si="10"/>
      </c>
      <c r="V95" s="24">
        <f t="shared" si="11"/>
      </c>
    </row>
    <row r="96" spans="1:22" ht="18" customHeight="1">
      <c r="A96" s="27">
        <v>85</v>
      </c>
      <c r="B96" s="96"/>
      <c r="C96" s="97"/>
      <c r="D96" s="38"/>
      <c r="E96" s="38"/>
      <c r="F96" s="38"/>
      <c r="G96" s="38"/>
      <c r="H96" s="67"/>
      <c r="I96" s="68">
        <f ca="1">IF(B96="","",IF(H96="","",CHOOSE(MATCH($H96,IF($D96="男",INDIRECT('設定'!Q134),INDIRECT('設定'!R134)),1),0,1,2,3,4,5,6,7,8,9,10)))</f>
      </c>
      <c r="J96" s="67"/>
      <c r="K96" s="68">
        <f ca="1">IF(B96="","",IF(J96="","",CHOOSE(MATCH(J96,IF($D96="男",INDIRECT('設定'!S134),INDIRECT('設定'!T134)),1),0,1,2,3,4,5,6,7,8,9,10)))</f>
      </c>
      <c r="L96" s="67"/>
      <c r="M96" s="68">
        <f ca="1">IF(B96="","",IF(L96="","",CHOOSE(MATCH(L96,IF($D96="男",INDIRECT('設定'!U134),INDIRECT('設定'!V134)),1),0,1,2,3,4,5,6,7,8,9,10)))</f>
      </c>
      <c r="N96" s="67"/>
      <c r="O96" s="68">
        <f ca="1">IF(B96="","",IF(N96="","",CHOOSE(MATCH(N96,IF($D96="男",INDIRECT('設定'!W134),INDIRECT('設定'!X134)),1),0,1,2,3,4,5,6,7,8,9,10)))</f>
      </c>
      <c r="P96" s="67"/>
      <c r="Q96" s="68">
        <f ca="1">IF(B96="","",IF(P96="","",CHOOSE(MATCH(P96,IF($D96="男",INDIRECT('設定'!Y134),INDIRECT('設定'!Z134)),1),0,1,2,3,4,5,6,7,8,9,10)))</f>
      </c>
      <c r="R96" s="29">
        <f t="shared" si="8"/>
      </c>
      <c r="S96" s="29">
        <f t="shared" si="9"/>
      </c>
      <c r="T96" s="29">
        <f>IF(R96="","",IF(R96=5,INDEX('設定'!$A$2:$G$8,MATCH(S96,'設定'!$A$2:$A$8,1),MATCH(U96,'設定'!$A$2:$G$2,1)),IF('設定'!AA134,INDEX('設定'!$A$11:$G$17,MATCH(S96,'設定'!$A$11:$A$17,1),MATCH(U96,'設定'!$A$11:$G$11,1)),"-----")))</f>
      </c>
      <c r="U96" s="30">
        <f t="shared" si="10"/>
      </c>
      <c r="V96" s="28">
        <f t="shared" si="11"/>
      </c>
    </row>
    <row r="97" spans="1:22" ht="18" customHeight="1">
      <c r="A97" s="17">
        <v>86</v>
      </c>
      <c r="B97" s="94"/>
      <c r="C97" s="95"/>
      <c r="D97" s="36"/>
      <c r="E97" s="36"/>
      <c r="F97" s="36"/>
      <c r="G97" s="36"/>
      <c r="H97" s="63"/>
      <c r="I97" s="64">
        <f ca="1">IF(B97="","",IF(H97="","",CHOOSE(MATCH($H97,IF($D97="男",INDIRECT('設定'!Q135),INDIRECT('設定'!R135)),1),0,1,2,3,4,5,6,7,8,9,10)))</f>
      </c>
      <c r="J97" s="63"/>
      <c r="K97" s="64">
        <f ca="1">IF(B97="","",IF(J97="","",CHOOSE(MATCH(J97,IF($D97="男",INDIRECT('設定'!S135),INDIRECT('設定'!T135)),1),0,1,2,3,4,5,6,7,8,9,10)))</f>
      </c>
      <c r="L97" s="63"/>
      <c r="M97" s="64">
        <f ca="1">IF(B97="","",IF(L97="","",CHOOSE(MATCH(L97,IF($D97="男",INDIRECT('設定'!U135),INDIRECT('設定'!V135)),1),0,1,2,3,4,5,6,7,8,9,10)))</f>
      </c>
      <c r="N97" s="63"/>
      <c r="O97" s="64">
        <f ca="1">IF(B97="","",IF(N97="","",CHOOSE(MATCH(N97,IF($D97="男",INDIRECT('設定'!W135),INDIRECT('設定'!X135)),1),0,1,2,3,4,5,6,7,8,9,10)))</f>
      </c>
      <c r="P97" s="63"/>
      <c r="Q97" s="64">
        <f ca="1">IF(B97="","",IF(P97="","",CHOOSE(MATCH(P97,IF($D97="男",INDIRECT('設定'!Y135),INDIRECT('設定'!Z135)),1),0,1,2,3,4,5,6,7,8,9,10)))</f>
      </c>
      <c r="R97" s="20">
        <f t="shared" si="8"/>
      </c>
      <c r="S97" s="20">
        <f t="shared" si="9"/>
      </c>
      <c r="T97" s="20">
        <f>IF(R97="","",IF(R97=5,INDEX('設定'!$A$2:$G$8,MATCH(S97,'設定'!$A$2:$A$8,1),MATCH(U97,'設定'!$A$2:$G$2,1)),IF('設定'!AA135,INDEX('設定'!$A$11:$G$17,MATCH(S97,'設定'!$A$11:$A$17,1),MATCH(U97,'設定'!$A$11:$G$11,1)),"-----")))</f>
      </c>
      <c r="U97" s="21">
        <f t="shared" si="10"/>
      </c>
      <c r="V97" s="22">
        <f t="shared" si="11"/>
      </c>
    </row>
    <row r="98" spans="1:22" ht="18" customHeight="1">
      <c r="A98" s="23">
        <v>87</v>
      </c>
      <c r="B98" s="87"/>
      <c r="C98" s="88"/>
      <c r="D98" s="37"/>
      <c r="E98" s="37"/>
      <c r="F98" s="37"/>
      <c r="G98" s="37"/>
      <c r="H98" s="65"/>
      <c r="I98" s="66">
        <f ca="1">IF(B98="","",IF(H98="","",CHOOSE(MATCH($H98,IF($D98="男",INDIRECT('設定'!Q136),INDIRECT('設定'!R136)),1),0,1,2,3,4,5,6,7,8,9,10)))</f>
      </c>
      <c r="J98" s="65"/>
      <c r="K98" s="66">
        <f ca="1">IF(B98="","",IF(J98="","",CHOOSE(MATCH(J98,IF($D98="男",INDIRECT('設定'!S136),INDIRECT('設定'!T136)),1),0,1,2,3,4,5,6,7,8,9,10)))</f>
      </c>
      <c r="L98" s="65"/>
      <c r="M98" s="66">
        <f ca="1">IF(B98="","",IF(L98="","",CHOOSE(MATCH(L98,IF($D98="男",INDIRECT('設定'!U136),INDIRECT('設定'!V136)),1),0,1,2,3,4,5,6,7,8,9,10)))</f>
      </c>
      <c r="N98" s="65"/>
      <c r="O98" s="66">
        <f ca="1">IF(B98="","",IF(N98="","",CHOOSE(MATCH(N98,IF($D98="男",INDIRECT('設定'!W136),INDIRECT('設定'!X136)),1),0,1,2,3,4,5,6,7,8,9,10)))</f>
      </c>
      <c r="P98" s="65"/>
      <c r="Q98" s="66">
        <f ca="1">IF(B98="","",IF(P98="","",CHOOSE(MATCH(P98,IF($D98="男",INDIRECT('設定'!Y136),INDIRECT('設定'!Z136)),1),0,1,2,3,4,5,6,7,8,9,10)))</f>
      </c>
      <c r="R98" s="25">
        <f t="shared" si="8"/>
      </c>
      <c r="S98" s="25">
        <f t="shared" si="9"/>
      </c>
      <c r="T98" s="25">
        <f>IF(R98="","",IF(R98=5,INDEX('設定'!$A$2:$G$8,MATCH(S98,'設定'!$A$2:$A$8,1),MATCH(U98,'設定'!$A$2:$G$2,1)),IF('設定'!AA136,INDEX('設定'!$A$11:$G$17,MATCH(S98,'設定'!$A$11:$A$17,1),MATCH(U98,'設定'!$A$11:$G$11,1)),"-----")))</f>
      </c>
      <c r="U98" s="26">
        <f t="shared" si="10"/>
      </c>
      <c r="V98" s="24">
        <f t="shared" si="11"/>
      </c>
    </row>
    <row r="99" spans="1:22" ht="18" customHeight="1">
      <c r="A99" s="23">
        <v>88</v>
      </c>
      <c r="B99" s="87"/>
      <c r="C99" s="88"/>
      <c r="D99" s="37"/>
      <c r="E99" s="37"/>
      <c r="F99" s="37"/>
      <c r="G99" s="37"/>
      <c r="H99" s="65"/>
      <c r="I99" s="66">
        <f ca="1">IF(B99="","",IF(H99="","",CHOOSE(MATCH($H99,IF($D99="男",INDIRECT('設定'!Q137),INDIRECT('設定'!R137)),1),0,1,2,3,4,5,6,7,8,9,10)))</f>
      </c>
      <c r="J99" s="65"/>
      <c r="K99" s="66">
        <f ca="1">IF(B99="","",IF(J99="","",CHOOSE(MATCH(J99,IF($D99="男",INDIRECT('設定'!S137),INDIRECT('設定'!T137)),1),0,1,2,3,4,5,6,7,8,9,10)))</f>
      </c>
      <c r="L99" s="65"/>
      <c r="M99" s="66">
        <f ca="1">IF(B99="","",IF(L99="","",CHOOSE(MATCH(L99,IF($D99="男",INDIRECT('設定'!U137),INDIRECT('設定'!V137)),1),0,1,2,3,4,5,6,7,8,9,10)))</f>
      </c>
      <c r="N99" s="65"/>
      <c r="O99" s="66">
        <f ca="1">IF(B99="","",IF(N99="","",CHOOSE(MATCH(N99,IF($D99="男",INDIRECT('設定'!W137),INDIRECT('設定'!X137)),1),0,1,2,3,4,5,6,7,8,9,10)))</f>
      </c>
      <c r="P99" s="65"/>
      <c r="Q99" s="66">
        <f ca="1">IF(B99="","",IF(P99="","",CHOOSE(MATCH(P99,IF($D99="男",INDIRECT('設定'!Y137),INDIRECT('設定'!Z137)),1),0,1,2,3,4,5,6,7,8,9,10)))</f>
      </c>
      <c r="R99" s="25">
        <f t="shared" si="8"/>
      </c>
      <c r="S99" s="25">
        <f t="shared" si="9"/>
      </c>
      <c r="T99" s="25">
        <f>IF(R99="","",IF(R99=5,INDEX('設定'!$A$2:$G$8,MATCH(S99,'設定'!$A$2:$A$8,1),MATCH(U99,'設定'!$A$2:$G$2,1)),IF('設定'!AA137,INDEX('設定'!$A$11:$G$17,MATCH(S99,'設定'!$A$11:$A$17,1),MATCH(U99,'設定'!$A$11:$G$11,1)),"-----")))</f>
      </c>
      <c r="U99" s="26">
        <f t="shared" si="10"/>
      </c>
      <c r="V99" s="24">
        <f t="shared" si="11"/>
      </c>
    </row>
    <row r="100" spans="1:22" ht="18" customHeight="1">
      <c r="A100" s="23">
        <v>89</v>
      </c>
      <c r="B100" s="87"/>
      <c r="C100" s="88"/>
      <c r="D100" s="37"/>
      <c r="E100" s="37"/>
      <c r="F100" s="37"/>
      <c r="G100" s="37"/>
      <c r="H100" s="65"/>
      <c r="I100" s="66">
        <f ca="1">IF(B100="","",IF(H100="","",CHOOSE(MATCH($H100,IF($D100="男",INDIRECT('設定'!Q138),INDIRECT('設定'!R138)),1),0,1,2,3,4,5,6,7,8,9,10)))</f>
      </c>
      <c r="J100" s="65"/>
      <c r="K100" s="66">
        <f ca="1">IF(B100="","",IF(J100="","",CHOOSE(MATCH(J100,IF($D100="男",INDIRECT('設定'!S138),INDIRECT('設定'!T138)),1),0,1,2,3,4,5,6,7,8,9,10)))</f>
      </c>
      <c r="L100" s="65"/>
      <c r="M100" s="66">
        <f ca="1">IF(B100="","",IF(L100="","",CHOOSE(MATCH(L100,IF($D100="男",INDIRECT('設定'!U138),INDIRECT('設定'!V138)),1),0,1,2,3,4,5,6,7,8,9,10)))</f>
      </c>
      <c r="N100" s="65"/>
      <c r="O100" s="66">
        <f ca="1">IF(B100="","",IF(N100="","",CHOOSE(MATCH(N100,IF($D100="男",INDIRECT('設定'!W138),INDIRECT('設定'!X138)),1),0,1,2,3,4,5,6,7,8,9,10)))</f>
      </c>
      <c r="P100" s="65"/>
      <c r="Q100" s="66">
        <f ca="1">IF(B100="","",IF(P100="","",CHOOSE(MATCH(P100,IF($D100="男",INDIRECT('設定'!Y138),INDIRECT('設定'!Z138)),1),0,1,2,3,4,5,6,7,8,9,10)))</f>
      </c>
      <c r="R100" s="25">
        <f t="shared" si="8"/>
      </c>
      <c r="S100" s="25">
        <f t="shared" si="9"/>
      </c>
      <c r="T100" s="25">
        <f>IF(R100="","",IF(R100=5,INDEX('設定'!$A$2:$G$8,MATCH(S100,'設定'!$A$2:$A$8,1),MATCH(U100,'設定'!$A$2:$G$2,1)),IF('設定'!AA138,INDEX('設定'!$A$11:$G$17,MATCH(S100,'設定'!$A$11:$A$17,1),MATCH(U100,'設定'!$A$11:$G$11,1)),"-----")))</f>
      </c>
      <c r="U100" s="26">
        <f t="shared" si="10"/>
      </c>
      <c r="V100" s="24">
        <f t="shared" si="11"/>
      </c>
    </row>
    <row r="101" spans="1:22" ht="18" customHeight="1">
      <c r="A101" s="27">
        <v>90</v>
      </c>
      <c r="B101" s="96"/>
      <c r="C101" s="97"/>
      <c r="D101" s="38"/>
      <c r="E101" s="38"/>
      <c r="F101" s="38"/>
      <c r="G101" s="38"/>
      <c r="H101" s="67"/>
      <c r="I101" s="68">
        <f ca="1">IF(B101="","",IF(H101="","",CHOOSE(MATCH($H101,IF($D101="男",INDIRECT('設定'!Q139),INDIRECT('設定'!R139)),1),0,1,2,3,4,5,6,7,8,9,10)))</f>
      </c>
      <c r="J101" s="67"/>
      <c r="K101" s="68">
        <f ca="1">IF(B101="","",IF(J101="","",CHOOSE(MATCH(J101,IF($D101="男",INDIRECT('設定'!S139),INDIRECT('設定'!T139)),1),0,1,2,3,4,5,6,7,8,9,10)))</f>
      </c>
      <c r="L101" s="67"/>
      <c r="M101" s="68">
        <f ca="1">IF(B101="","",IF(L101="","",CHOOSE(MATCH(L101,IF($D101="男",INDIRECT('設定'!U139),INDIRECT('設定'!V139)),1),0,1,2,3,4,5,6,7,8,9,10)))</f>
      </c>
      <c r="N101" s="67"/>
      <c r="O101" s="68">
        <f ca="1">IF(B101="","",IF(N101="","",CHOOSE(MATCH(N101,IF($D101="男",INDIRECT('設定'!W139),INDIRECT('設定'!X139)),1),0,1,2,3,4,5,6,7,8,9,10)))</f>
      </c>
      <c r="P101" s="67"/>
      <c r="Q101" s="68">
        <f ca="1">IF(B101="","",IF(P101="","",CHOOSE(MATCH(P101,IF($D101="男",INDIRECT('設定'!Y139),INDIRECT('設定'!Z139)),1),0,1,2,3,4,5,6,7,8,9,10)))</f>
      </c>
      <c r="R101" s="29">
        <f t="shared" si="8"/>
      </c>
      <c r="S101" s="29">
        <f t="shared" si="9"/>
      </c>
      <c r="T101" s="29">
        <f>IF(R101="","",IF(R101=5,INDEX('設定'!$A$2:$G$8,MATCH(S101,'設定'!$A$2:$A$8,1),MATCH(U101,'設定'!$A$2:$G$2,1)),IF('設定'!AA139,INDEX('設定'!$A$11:$G$17,MATCH(S101,'設定'!$A$11:$A$17,1),MATCH(U101,'設定'!$A$11:$G$11,1)),"-----")))</f>
      </c>
      <c r="U101" s="30">
        <f t="shared" si="10"/>
      </c>
      <c r="V101" s="28">
        <f t="shared" si="11"/>
      </c>
    </row>
    <row r="102" spans="1:22" ht="18" customHeight="1">
      <c r="A102" s="17">
        <v>91</v>
      </c>
      <c r="B102" s="94"/>
      <c r="C102" s="95"/>
      <c r="D102" s="36"/>
      <c r="E102" s="36"/>
      <c r="F102" s="36"/>
      <c r="G102" s="36"/>
      <c r="H102" s="63"/>
      <c r="I102" s="64">
        <f ca="1">IF(B102="","",IF(H102="","",CHOOSE(MATCH($H102,IF($D102="男",INDIRECT('設定'!Q140),INDIRECT('設定'!R140)),1),0,1,2,3,4,5,6,7,8,9,10)))</f>
      </c>
      <c r="J102" s="63"/>
      <c r="K102" s="64">
        <f ca="1">IF(B102="","",IF(J102="","",CHOOSE(MATCH(J102,IF($D102="男",INDIRECT('設定'!S140),INDIRECT('設定'!T140)),1),0,1,2,3,4,5,6,7,8,9,10)))</f>
      </c>
      <c r="L102" s="63"/>
      <c r="M102" s="64">
        <f ca="1">IF(B102="","",IF(L102="","",CHOOSE(MATCH(L102,IF($D102="男",INDIRECT('設定'!U140),INDIRECT('設定'!V140)),1),0,1,2,3,4,5,6,7,8,9,10)))</f>
      </c>
      <c r="N102" s="63"/>
      <c r="O102" s="64">
        <f ca="1">IF(B102="","",IF(N102="","",CHOOSE(MATCH(N102,IF($D102="男",INDIRECT('設定'!W140),INDIRECT('設定'!X140)),1),0,1,2,3,4,5,6,7,8,9,10)))</f>
      </c>
      <c r="P102" s="63"/>
      <c r="Q102" s="64">
        <f ca="1">IF(B102="","",IF(P102="","",CHOOSE(MATCH(P102,IF($D102="男",INDIRECT('設定'!Y140),INDIRECT('設定'!Z140)),1),0,1,2,3,4,5,6,7,8,9,10)))</f>
      </c>
      <c r="R102" s="20">
        <f t="shared" si="8"/>
      </c>
      <c r="S102" s="20">
        <f t="shared" si="9"/>
      </c>
      <c r="T102" s="20">
        <f>IF(R102="","",IF(R102=5,INDEX('設定'!$A$2:$G$8,MATCH(S102,'設定'!$A$2:$A$8,1),MATCH(U102,'設定'!$A$2:$G$2,1)),IF('設定'!AA140,INDEX('設定'!$A$11:$G$17,MATCH(S102,'設定'!$A$11:$A$17,1),MATCH(U102,'設定'!$A$11:$G$11,1)),"-----")))</f>
      </c>
      <c r="U102" s="21">
        <f t="shared" si="10"/>
      </c>
      <c r="V102" s="22">
        <f t="shared" si="11"/>
      </c>
    </row>
    <row r="103" spans="1:22" ht="18" customHeight="1">
      <c r="A103" s="23">
        <v>92</v>
      </c>
      <c r="B103" s="87"/>
      <c r="C103" s="88"/>
      <c r="D103" s="37"/>
      <c r="E103" s="37"/>
      <c r="F103" s="37"/>
      <c r="G103" s="37"/>
      <c r="H103" s="65"/>
      <c r="I103" s="66">
        <f ca="1">IF(B103="","",IF(H103="","",CHOOSE(MATCH($H103,IF($D103="男",INDIRECT('設定'!Q141),INDIRECT('設定'!R141)),1),0,1,2,3,4,5,6,7,8,9,10)))</f>
      </c>
      <c r="J103" s="65"/>
      <c r="K103" s="66">
        <f ca="1">IF(B103="","",IF(J103="","",CHOOSE(MATCH(J103,IF($D103="男",INDIRECT('設定'!S141),INDIRECT('設定'!T141)),1),0,1,2,3,4,5,6,7,8,9,10)))</f>
      </c>
      <c r="L103" s="65"/>
      <c r="M103" s="66">
        <f ca="1">IF(B103="","",IF(L103="","",CHOOSE(MATCH(L103,IF($D103="男",INDIRECT('設定'!U141),INDIRECT('設定'!V141)),1),0,1,2,3,4,5,6,7,8,9,10)))</f>
      </c>
      <c r="N103" s="65"/>
      <c r="O103" s="66">
        <f ca="1">IF(B103="","",IF(N103="","",CHOOSE(MATCH(N103,IF($D103="男",INDIRECT('設定'!W141),INDIRECT('設定'!X141)),1),0,1,2,3,4,5,6,7,8,9,10)))</f>
      </c>
      <c r="P103" s="65"/>
      <c r="Q103" s="66">
        <f ca="1">IF(B103="","",IF(P103="","",CHOOSE(MATCH(P103,IF($D103="男",INDIRECT('設定'!Y141),INDIRECT('設定'!Z141)),1),0,1,2,3,4,5,6,7,8,9,10)))</f>
      </c>
      <c r="R103" s="25">
        <f t="shared" si="8"/>
      </c>
      <c r="S103" s="25">
        <f t="shared" si="9"/>
      </c>
      <c r="T103" s="25">
        <f>IF(R103="","",IF(R103=5,INDEX('設定'!$A$2:$G$8,MATCH(S103,'設定'!$A$2:$A$8,1),MATCH(U103,'設定'!$A$2:$G$2,1)),IF('設定'!AA141,INDEX('設定'!$A$11:$G$17,MATCH(S103,'設定'!$A$11:$A$17,1),MATCH(U103,'設定'!$A$11:$G$11,1)),"-----")))</f>
      </c>
      <c r="U103" s="26">
        <f t="shared" si="10"/>
      </c>
      <c r="V103" s="24">
        <f t="shared" si="11"/>
      </c>
    </row>
    <row r="104" spans="1:22" ht="18" customHeight="1">
      <c r="A104" s="23">
        <v>93</v>
      </c>
      <c r="B104" s="87"/>
      <c r="C104" s="88"/>
      <c r="D104" s="37"/>
      <c r="E104" s="37"/>
      <c r="F104" s="37"/>
      <c r="G104" s="37"/>
      <c r="H104" s="65"/>
      <c r="I104" s="66">
        <f ca="1">IF(B104="","",IF(H104="","",CHOOSE(MATCH($H104,IF($D104="男",INDIRECT('設定'!Q142),INDIRECT('設定'!R142)),1),0,1,2,3,4,5,6,7,8,9,10)))</f>
      </c>
      <c r="J104" s="65"/>
      <c r="K104" s="66">
        <f ca="1">IF(B104="","",IF(J104="","",CHOOSE(MATCH(J104,IF($D104="男",INDIRECT('設定'!S142),INDIRECT('設定'!T142)),1),0,1,2,3,4,5,6,7,8,9,10)))</f>
      </c>
      <c r="L104" s="65"/>
      <c r="M104" s="66">
        <f ca="1">IF(B104="","",IF(L104="","",CHOOSE(MATCH(L104,IF($D104="男",INDIRECT('設定'!U142),INDIRECT('設定'!V142)),1),0,1,2,3,4,5,6,7,8,9,10)))</f>
      </c>
      <c r="N104" s="65"/>
      <c r="O104" s="66">
        <f ca="1">IF(B104="","",IF(N104="","",CHOOSE(MATCH(N104,IF($D104="男",INDIRECT('設定'!W142),INDIRECT('設定'!X142)),1),0,1,2,3,4,5,6,7,8,9,10)))</f>
      </c>
      <c r="P104" s="65"/>
      <c r="Q104" s="66">
        <f ca="1">IF(B104="","",IF(P104="","",CHOOSE(MATCH(P104,IF($D104="男",INDIRECT('設定'!Y142),INDIRECT('設定'!Z142)),1),0,1,2,3,4,5,6,7,8,9,10)))</f>
      </c>
      <c r="R104" s="25">
        <f t="shared" si="8"/>
      </c>
      <c r="S104" s="25">
        <f t="shared" si="9"/>
      </c>
      <c r="T104" s="25">
        <f>IF(R104="","",IF(R104=5,INDEX('設定'!$A$2:$G$8,MATCH(S104,'設定'!$A$2:$A$8,1),MATCH(U104,'設定'!$A$2:$G$2,1)),IF('設定'!AA142,INDEX('設定'!$A$11:$G$17,MATCH(S104,'設定'!$A$11:$A$17,1),MATCH(U104,'設定'!$A$11:$G$11,1)),"-----")))</f>
      </c>
      <c r="U104" s="26">
        <f t="shared" si="10"/>
      </c>
      <c r="V104" s="24">
        <f t="shared" si="11"/>
      </c>
    </row>
    <row r="105" spans="1:22" ht="18" customHeight="1">
      <c r="A105" s="23">
        <v>94</v>
      </c>
      <c r="B105" s="87"/>
      <c r="C105" s="88"/>
      <c r="D105" s="37"/>
      <c r="E105" s="37"/>
      <c r="F105" s="37"/>
      <c r="G105" s="37"/>
      <c r="H105" s="65"/>
      <c r="I105" s="66">
        <f ca="1">IF(B105="","",IF(H105="","",CHOOSE(MATCH($H105,IF($D105="男",INDIRECT('設定'!Q143),INDIRECT('設定'!R143)),1),0,1,2,3,4,5,6,7,8,9,10)))</f>
      </c>
      <c r="J105" s="65"/>
      <c r="K105" s="66">
        <f ca="1">IF(B105="","",IF(J105="","",CHOOSE(MATCH(J105,IF($D105="男",INDIRECT('設定'!S143),INDIRECT('設定'!T143)),1),0,1,2,3,4,5,6,7,8,9,10)))</f>
      </c>
      <c r="L105" s="65"/>
      <c r="M105" s="66">
        <f ca="1">IF(B105="","",IF(L105="","",CHOOSE(MATCH(L105,IF($D105="男",INDIRECT('設定'!U143),INDIRECT('設定'!V143)),1),0,1,2,3,4,5,6,7,8,9,10)))</f>
      </c>
      <c r="N105" s="65"/>
      <c r="O105" s="66">
        <f ca="1">IF(B105="","",IF(N105="","",CHOOSE(MATCH(N105,IF($D105="男",INDIRECT('設定'!W143),INDIRECT('設定'!X143)),1),0,1,2,3,4,5,6,7,8,9,10)))</f>
      </c>
      <c r="P105" s="65"/>
      <c r="Q105" s="66">
        <f ca="1">IF(B105="","",IF(P105="","",CHOOSE(MATCH(P105,IF($D105="男",INDIRECT('設定'!Y143),INDIRECT('設定'!Z143)),1),0,1,2,3,4,5,6,7,8,9,10)))</f>
      </c>
      <c r="R105" s="25">
        <f t="shared" si="8"/>
      </c>
      <c r="S105" s="25">
        <f t="shared" si="9"/>
      </c>
      <c r="T105" s="25">
        <f>IF(R105="","",IF(R105=5,INDEX('設定'!$A$2:$G$8,MATCH(S105,'設定'!$A$2:$A$8,1),MATCH(U105,'設定'!$A$2:$G$2,1)),IF('設定'!AA143,INDEX('設定'!$A$11:$G$17,MATCH(S105,'設定'!$A$11:$A$17,1),MATCH(U105,'設定'!$A$11:$G$11,1)),"-----")))</f>
      </c>
      <c r="U105" s="26">
        <f t="shared" si="10"/>
      </c>
      <c r="V105" s="24">
        <f t="shared" si="11"/>
      </c>
    </row>
    <row r="106" spans="1:22" ht="18" customHeight="1">
      <c r="A106" s="27">
        <v>95</v>
      </c>
      <c r="B106" s="96"/>
      <c r="C106" s="97"/>
      <c r="D106" s="38"/>
      <c r="E106" s="38"/>
      <c r="F106" s="38"/>
      <c r="G106" s="38"/>
      <c r="H106" s="67"/>
      <c r="I106" s="68">
        <f ca="1">IF(B106="","",IF(H106="","",CHOOSE(MATCH($H106,IF($D106="男",INDIRECT('設定'!Q144),INDIRECT('設定'!R144)),1),0,1,2,3,4,5,6,7,8,9,10)))</f>
      </c>
      <c r="J106" s="67"/>
      <c r="K106" s="68">
        <f ca="1">IF(B106="","",IF(J106="","",CHOOSE(MATCH(J106,IF($D106="男",INDIRECT('設定'!S144),INDIRECT('設定'!T144)),1),0,1,2,3,4,5,6,7,8,9,10)))</f>
      </c>
      <c r="L106" s="67"/>
      <c r="M106" s="68">
        <f ca="1">IF(B106="","",IF(L106="","",CHOOSE(MATCH(L106,IF($D106="男",INDIRECT('設定'!U144),INDIRECT('設定'!V144)),1),0,1,2,3,4,5,6,7,8,9,10)))</f>
      </c>
      <c r="N106" s="67"/>
      <c r="O106" s="68">
        <f ca="1">IF(B106="","",IF(N106="","",CHOOSE(MATCH(N106,IF($D106="男",INDIRECT('設定'!W144),INDIRECT('設定'!X144)),1),0,1,2,3,4,5,6,7,8,9,10)))</f>
      </c>
      <c r="P106" s="67"/>
      <c r="Q106" s="68">
        <f ca="1">IF(B106="","",IF(P106="","",CHOOSE(MATCH(P106,IF($D106="男",INDIRECT('設定'!Y144),INDIRECT('設定'!Z144)),1),0,1,2,3,4,5,6,7,8,9,10)))</f>
      </c>
      <c r="R106" s="29">
        <f t="shared" si="8"/>
      </c>
      <c r="S106" s="29">
        <f t="shared" si="9"/>
      </c>
      <c r="T106" s="29">
        <f>IF(R106="","",IF(R106=5,INDEX('設定'!$A$2:$G$8,MATCH(S106,'設定'!$A$2:$A$8,1),MATCH(U106,'設定'!$A$2:$G$2,1)),IF('設定'!AA144,INDEX('設定'!$A$11:$G$17,MATCH(S106,'設定'!$A$11:$A$17,1),MATCH(U106,'設定'!$A$11:$G$11,1)),"-----")))</f>
      </c>
      <c r="U106" s="30">
        <f t="shared" si="10"/>
      </c>
      <c r="V106" s="28">
        <f t="shared" si="11"/>
      </c>
    </row>
    <row r="107" spans="1:22" ht="18" customHeight="1">
      <c r="A107" s="17">
        <v>96</v>
      </c>
      <c r="B107" s="94"/>
      <c r="C107" s="95"/>
      <c r="D107" s="36"/>
      <c r="E107" s="36"/>
      <c r="F107" s="36"/>
      <c r="G107" s="36"/>
      <c r="H107" s="63"/>
      <c r="I107" s="64">
        <f ca="1">IF(B107="","",IF(H107="","",CHOOSE(MATCH($H107,IF($D107="男",INDIRECT('設定'!Q145),INDIRECT('設定'!R145)),1),0,1,2,3,4,5,6,7,8,9,10)))</f>
      </c>
      <c r="J107" s="63"/>
      <c r="K107" s="64">
        <f ca="1">IF(B107="","",IF(J107="","",CHOOSE(MATCH(J107,IF($D107="男",INDIRECT('設定'!S145),INDIRECT('設定'!T145)),1),0,1,2,3,4,5,6,7,8,9,10)))</f>
      </c>
      <c r="L107" s="63"/>
      <c r="M107" s="64">
        <f ca="1">IF(B107="","",IF(L107="","",CHOOSE(MATCH(L107,IF($D107="男",INDIRECT('設定'!U145),INDIRECT('設定'!V145)),1),0,1,2,3,4,5,6,7,8,9,10)))</f>
      </c>
      <c r="N107" s="63"/>
      <c r="O107" s="64">
        <f ca="1">IF(B107="","",IF(N107="","",CHOOSE(MATCH(N107,IF($D107="男",INDIRECT('設定'!W145),INDIRECT('設定'!X145)),1),0,1,2,3,4,5,6,7,8,9,10)))</f>
      </c>
      <c r="P107" s="63"/>
      <c r="Q107" s="64">
        <f ca="1">IF(B107="","",IF(P107="","",CHOOSE(MATCH(P107,IF($D107="男",INDIRECT('設定'!Y145),INDIRECT('設定'!Z145)),1),0,1,2,3,4,5,6,7,8,9,10)))</f>
      </c>
      <c r="R107" s="20">
        <f t="shared" si="8"/>
      </c>
      <c r="S107" s="20">
        <f t="shared" si="9"/>
      </c>
      <c r="T107" s="20">
        <f>IF(R107="","",IF(R107=5,INDEX('設定'!$A$2:$G$8,MATCH(S107,'設定'!$A$2:$A$8,1),MATCH(U107,'設定'!$A$2:$G$2,1)),IF('設定'!AA145,INDEX('設定'!$A$11:$G$17,MATCH(S107,'設定'!$A$11:$A$17,1),MATCH(U107,'設定'!$A$11:$G$11,1)),"-----")))</f>
      </c>
      <c r="U107" s="21">
        <f t="shared" si="10"/>
      </c>
      <c r="V107" s="22">
        <f t="shared" si="11"/>
      </c>
    </row>
    <row r="108" spans="1:22" ht="18" customHeight="1">
      <c r="A108" s="23">
        <v>97</v>
      </c>
      <c r="B108" s="87"/>
      <c r="C108" s="88"/>
      <c r="D108" s="37"/>
      <c r="E108" s="37"/>
      <c r="F108" s="37"/>
      <c r="G108" s="37"/>
      <c r="H108" s="65"/>
      <c r="I108" s="66">
        <f ca="1">IF(B108="","",IF(H108="","",CHOOSE(MATCH($H108,IF($D108="男",INDIRECT('設定'!Q146),INDIRECT('設定'!R146)),1),0,1,2,3,4,5,6,7,8,9,10)))</f>
      </c>
      <c r="J108" s="65"/>
      <c r="K108" s="66">
        <f ca="1">IF(B108="","",IF(J108="","",CHOOSE(MATCH(J108,IF($D108="男",INDIRECT('設定'!S146),INDIRECT('設定'!T146)),1),0,1,2,3,4,5,6,7,8,9,10)))</f>
      </c>
      <c r="L108" s="65"/>
      <c r="M108" s="66">
        <f ca="1">IF(B108="","",IF(L108="","",CHOOSE(MATCH(L108,IF($D108="男",INDIRECT('設定'!U146),INDIRECT('設定'!V146)),1),0,1,2,3,4,5,6,7,8,9,10)))</f>
      </c>
      <c r="N108" s="65"/>
      <c r="O108" s="66">
        <f ca="1">IF(B108="","",IF(N108="","",CHOOSE(MATCH(N108,IF($D108="男",INDIRECT('設定'!W146),INDIRECT('設定'!X146)),1),0,1,2,3,4,5,6,7,8,9,10)))</f>
      </c>
      <c r="P108" s="65"/>
      <c r="Q108" s="66">
        <f ca="1">IF(B108="","",IF(P108="","",CHOOSE(MATCH(P108,IF($D108="男",INDIRECT('設定'!Y146),INDIRECT('設定'!Z146)),1),0,1,2,3,4,5,6,7,8,9,10)))</f>
      </c>
      <c r="R108" s="25">
        <f t="shared" si="8"/>
      </c>
      <c r="S108" s="25">
        <f t="shared" si="9"/>
      </c>
      <c r="T108" s="25">
        <f>IF(R108="","",IF(R108=5,INDEX('設定'!$A$2:$G$8,MATCH(S108,'設定'!$A$2:$A$8,1),MATCH(U108,'設定'!$A$2:$G$2,1)),IF('設定'!AA146,INDEX('設定'!$A$11:$G$17,MATCH(S108,'設定'!$A$11:$A$17,1),MATCH(U108,'設定'!$A$11:$G$11,1)),"-----")))</f>
      </c>
      <c r="U108" s="26">
        <f t="shared" si="10"/>
      </c>
      <c r="V108" s="24">
        <f t="shared" si="11"/>
      </c>
    </row>
    <row r="109" spans="1:22" ht="18" customHeight="1">
      <c r="A109" s="23">
        <v>98</v>
      </c>
      <c r="B109" s="87"/>
      <c r="C109" s="88"/>
      <c r="D109" s="37"/>
      <c r="E109" s="37"/>
      <c r="F109" s="37"/>
      <c r="G109" s="37"/>
      <c r="H109" s="65"/>
      <c r="I109" s="66">
        <f ca="1">IF(B109="","",IF(H109="","",CHOOSE(MATCH($H109,IF($D109="男",INDIRECT('設定'!Q147),INDIRECT('設定'!R147)),1),0,1,2,3,4,5,6,7,8,9,10)))</f>
      </c>
      <c r="J109" s="65"/>
      <c r="K109" s="66">
        <f ca="1">IF(B109="","",IF(J109="","",CHOOSE(MATCH(J109,IF($D109="男",INDIRECT('設定'!S147),INDIRECT('設定'!T147)),1),0,1,2,3,4,5,6,7,8,9,10)))</f>
      </c>
      <c r="L109" s="65"/>
      <c r="M109" s="66">
        <f ca="1">IF(B109="","",IF(L109="","",CHOOSE(MATCH(L109,IF($D109="男",INDIRECT('設定'!U147),INDIRECT('設定'!V147)),1),0,1,2,3,4,5,6,7,8,9,10)))</f>
      </c>
      <c r="N109" s="65"/>
      <c r="O109" s="66">
        <f ca="1">IF(B109="","",IF(N109="","",CHOOSE(MATCH(N109,IF($D109="男",INDIRECT('設定'!W147),INDIRECT('設定'!X147)),1),0,1,2,3,4,5,6,7,8,9,10)))</f>
      </c>
      <c r="P109" s="65"/>
      <c r="Q109" s="66">
        <f ca="1">IF(B109="","",IF(P109="","",CHOOSE(MATCH(P109,IF($D109="男",INDIRECT('設定'!Y147),INDIRECT('設定'!Z147)),1),0,1,2,3,4,5,6,7,8,9,10)))</f>
      </c>
      <c r="R109" s="25">
        <f t="shared" si="8"/>
      </c>
      <c r="S109" s="25">
        <f t="shared" si="9"/>
      </c>
      <c r="T109" s="25">
        <f>IF(R109="","",IF(R109=5,INDEX('設定'!$A$2:$G$8,MATCH(S109,'設定'!$A$2:$A$8,1),MATCH(U109,'設定'!$A$2:$G$2,1)),IF('設定'!AA147,INDEX('設定'!$A$11:$G$17,MATCH(S109,'設定'!$A$11:$A$17,1),MATCH(U109,'設定'!$A$11:$G$11,1)),"-----")))</f>
      </c>
      <c r="U109" s="26">
        <f t="shared" si="10"/>
      </c>
      <c r="V109" s="24">
        <f t="shared" si="11"/>
      </c>
    </row>
    <row r="110" spans="1:22" ht="18" customHeight="1">
      <c r="A110" s="23">
        <v>99</v>
      </c>
      <c r="B110" s="87"/>
      <c r="C110" s="88"/>
      <c r="D110" s="37"/>
      <c r="E110" s="37"/>
      <c r="F110" s="37"/>
      <c r="G110" s="37"/>
      <c r="H110" s="65"/>
      <c r="I110" s="66">
        <f ca="1">IF(B110="","",IF(H110="","",CHOOSE(MATCH($H110,IF($D110="男",INDIRECT('設定'!Q148),INDIRECT('設定'!R148)),1),0,1,2,3,4,5,6,7,8,9,10)))</f>
      </c>
      <c r="J110" s="65"/>
      <c r="K110" s="66">
        <f ca="1">IF(B110="","",IF(J110="","",CHOOSE(MATCH(J110,IF($D110="男",INDIRECT('設定'!S148),INDIRECT('設定'!T148)),1),0,1,2,3,4,5,6,7,8,9,10)))</f>
      </c>
      <c r="L110" s="65"/>
      <c r="M110" s="66">
        <f ca="1">IF(B110="","",IF(L110="","",CHOOSE(MATCH(L110,IF($D110="男",INDIRECT('設定'!U148),INDIRECT('設定'!V148)),1),0,1,2,3,4,5,6,7,8,9,10)))</f>
      </c>
      <c r="N110" s="65"/>
      <c r="O110" s="66">
        <f ca="1">IF(B110="","",IF(N110="","",CHOOSE(MATCH(N110,IF($D110="男",INDIRECT('設定'!W148),INDIRECT('設定'!X148)),1),0,1,2,3,4,5,6,7,8,9,10)))</f>
      </c>
      <c r="P110" s="65"/>
      <c r="Q110" s="66">
        <f ca="1">IF(B110="","",IF(P110="","",CHOOSE(MATCH(P110,IF($D110="男",INDIRECT('設定'!Y148),INDIRECT('設定'!Z148)),1),0,1,2,3,4,5,6,7,8,9,10)))</f>
      </c>
      <c r="R110" s="25">
        <f t="shared" si="8"/>
      </c>
      <c r="S110" s="25">
        <f t="shared" si="9"/>
      </c>
      <c r="T110" s="25">
        <f>IF(R110="","",IF(R110=5,INDEX('設定'!$A$2:$G$8,MATCH(S110,'設定'!$A$2:$A$8,1),MATCH(U110,'設定'!$A$2:$G$2,1)),IF('設定'!AA148,INDEX('設定'!$A$11:$G$17,MATCH(S110,'設定'!$A$11:$A$17,1),MATCH(U110,'設定'!$A$11:$G$11,1)),"-----")))</f>
      </c>
      <c r="U110" s="26">
        <f t="shared" si="10"/>
      </c>
      <c r="V110" s="24">
        <f t="shared" si="11"/>
      </c>
    </row>
    <row r="111" spans="1:22" ht="18" customHeight="1" thickBot="1">
      <c r="A111" s="31">
        <v>100</v>
      </c>
      <c r="B111" s="89"/>
      <c r="C111" s="90"/>
      <c r="D111" s="39"/>
      <c r="E111" s="39"/>
      <c r="F111" s="39"/>
      <c r="G111" s="39"/>
      <c r="H111" s="69"/>
      <c r="I111" s="70">
        <f ca="1">IF(B111="","",IF(H111="","",CHOOSE(MATCH($H111,IF($D111="男",INDIRECT('設定'!Q149),INDIRECT('設定'!R149)),1),0,1,2,3,4,5,6,7,8,9,10)))</f>
      </c>
      <c r="J111" s="69"/>
      <c r="K111" s="70">
        <f ca="1">IF(B111="","",IF(J111="","",CHOOSE(MATCH(J111,IF($D111="男",INDIRECT('設定'!S149),INDIRECT('設定'!T149)),1),0,1,2,3,4,5,6,7,8,9,10)))</f>
      </c>
      <c r="L111" s="69"/>
      <c r="M111" s="70">
        <f ca="1">IF(B111="","",IF(L111="","",CHOOSE(MATCH(L111,IF($D111="男",INDIRECT('設定'!U149),INDIRECT('設定'!V149)),1),0,1,2,3,4,5,6,7,8,9,10)))</f>
      </c>
      <c r="N111" s="69"/>
      <c r="O111" s="70">
        <f ca="1">IF(B111="","",IF(N111="","",CHOOSE(MATCH(N111,IF($D111="男",INDIRECT('設定'!W149),INDIRECT('設定'!X149)),1),0,1,2,3,4,5,6,7,8,9,10)))</f>
      </c>
      <c r="P111" s="69"/>
      <c r="Q111" s="70">
        <f ca="1">IF(B111="","",IF(P111="","",CHOOSE(MATCH(P111,IF($D111="男",INDIRECT('設定'!Y149),INDIRECT('設定'!Z149)),1),0,1,2,3,4,5,6,7,8,9,10)))</f>
      </c>
      <c r="R111" s="33">
        <f t="shared" si="8"/>
      </c>
      <c r="S111" s="33">
        <f t="shared" si="9"/>
      </c>
      <c r="T111" s="33">
        <f>IF(R111="","",IF(R111=5,INDEX('設定'!$A$2:$G$8,MATCH(S111,'設定'!$A$2:$A$8,1),MATCH(U111,'設定'!$A$2:$G$2,1)),IF('設定'!AA149,INDEX('設定'!$A$11:$G$17,MATCH(S111,'設定'!$A$11:$A$17,1),MATCH(U111,'設定'!$A$11:$G$11,1)),"-----")))</f>
      </c>
      <c r="U111" s="34">
        <f t="shared" si="10"/>
      </c>
      <c r="V111" s="32">
        <f t="shared" si="11"/>
      </c>
    </row>
  </sheetData>
  <sheetProtection/>
  <mergeCells count="139">
    <mergeCell ref="S1:U1"/>
    <mergeCell ref="A3:C3"/>
    <mergeCell ref="D3:I3"/>
    <mergeCell ref="J3:R3"/>
    <mergeCell ref="A4:C4"/>
    <mergeCell ref="D4:F4"/>
    <mergeCell ref="G4:I4"/>
    <mergeCell ref="J4:O4"/>
    <mergeCell ref="P4:R4"/>
    <mergeCell ref="A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10:A11"/>
    <mergeCell ref="B10:C11"/>
    <mergeCell ref="D10:D11"/>
    <mergeCell ref="E10:E11"/>
    <mergeCell ref="F10:G10"/>
    <mergeCell ref="H10:I10"/>
    <mergeCell ref="J10:K10"/>
    <mergeCell ref="L10:M10"/>
    <mergeCell ref="N10:O10"/>
    <mergeCell ref="P10:Q10"/>
    <mergeCell ref="R10:R11"/>
    <mergeCell ref="S10:S11"/>
    <mergeCell ref="T10:T11"/>
    <mergeCell ref="U10:U11"/>
    <mergeCell ref="V10:V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07:C107"/>
  </mergeCells>
  <dataValidations count="4">
    <dataValidation allowBlank="1" showInputMessage="1" showErrorMessage="1" imeMode="on" sqref="E7:F7"/>
    <dataValidation type="list" allowBlank="1" showInputMessage="1" showErrorMessage="1" sqref="D12:D111">
      <formula1>"男,女"</formula1>
    </dataValidation>
    <dataValidation type="whole" operator="greaterThanOrEqual" allowBlank="1" showInputMessage="1" showErrorMessage="1" imeMode="off" sqref="P12:P111 E12:E111 H12:H111 J12:J111 L12:L111 N12:N111">
      <formula1>0</formula1>
    </dataValidation>
    <dataValidation operator="greaterThanOrEqual" allowBlank="1" showInputMessage="1" showErrorMessage="1" imeMode="off" sqref="G11:G65536 F1:F3 F5 F9:F65536 G4"/>
  </dataValidations>
  <printOptions horizontalCentered="1"/>
  <pageMargins left="0.3937007874015748" right="0.3937007874015748" top="0.45" bottom="0.45" header="0.2755905511811024" footer="0.19"/>
  <pageSetup horizontalDpi="600" verticalDpi="600" orientation="landscape" paperSize="9" r:id="rId1"/>
  <headerFooter alignWithMargins="0">
    <oddFooter>&amp;C- &amp;P -</oddFooter>
  </headerFooter>
  <rowBreaks count="4" manualBreakCount="4">
    <brk id="31" max="20" man="1"/>
    <brk id="51" max="20" man="1"/>
    <brk id="71" max="20" man="1"/>
    <brk id="9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view="pageBreakPreview" zoomScale="85" zoomScaleNormal="75" zoomScaleSheetLayoutView="85" zoomScalePageLayoutView="0" workbookViewId="0" topLeftCell="A1">
      <selection activeCell="B7" sqref="B7:C7"/>
    </sheetView>
  </sheetViews>
  <sheetFormatPr defaultColWidth="8.875" defaultRowHeight="12.75"/>
  <cols>
    <col min="1" max="7" width="13.75390625" style="0" customWidth="1"/>
  </cols>
  <sheetData>
    <row r="2" spans="1:7" ht="21">
      <c r="A2" s="127" t="s">
        <v>25</v>
      </c>
      <c r="B2" s="127"/>
      <c r="C2" s="127"/>
      <c r="D2" s="127"/>
      <c r="E2" s="127"/>
      <c r="F2" s="127"/>
      <c r="G2" s="127"/>
    </row>
    <row r="3" ht="21">
      <c r="C3" s="7"/>
    </row>
    <row r="4" ht="12.75" thickBot="1"/>
    <row r="5" spans="1:7" ht="19.5" customHeight="1" thickBot="1">
      <c r="A5" s="8" t="s">
        <v>26</v>
      </c>
      <c r="B5" s="79">
        <v>1</v>
      </c>
      <c r="C5" s="9"/>
      <c r="D5" s="9"/>
      <c r="E5" s="9"/>
      <c r="F5" s="9"/>
      <c r="G5" s="9"/>
    </row>
    <row r="6" spans="1:7" ht="19.5" customHeight="1">
      <c r="A6" s="10" t="s">
        <v>19</v>
      </c>
      <c r="B6" s="123" t="s">
        <v>60</v>
      </c>
      <c r="C6" s="124"/>
      <c r="D6" s="11" t="s">
        <v>1</v>
      </c>
      <c r="E6" s="11" t="s">
        <v>2</v>
      </c>
      <c r="F6" s="11" t="s">
        <v>20</v>
      </c>
      <c r="G6" s="12" t="s">
        <v>21</v>
      </c>
    </row>
    <row r="7" spans="1:7" ht="19.5" customHeight="1" thickBot="1">
      <c r="A7" s="43">
        <f>'測定結果'!S1</f>
        <v>40984</v>
      </c>
      <c r="B7" s="125" t="str">
        <f>IF(B5="","",VLOOKUP(B5,記録表,2))</f>
        <v>体協　太郎</v>
      </c>
      <c r="C7" s="126"/>
      <c r="D7" s="14" t="str">
        <f>IF(B5="","",VLOOKUP(B5,記録表,4))</f>
        <v>男</v>
      </c>
      <c r="E7" s="14">
        <f>IF(B5="","",VLOOKUP(B5,記録表,5))</f>
        <v>6</v>
      </c>
      <c r="F7" s="73">
        <f>IF(B5="","",IF(VLOOKUP(B5,記録表,6)="","-----",VLOOKUP(B5,記録表,6)))</f>
        <v>116</v>
      </c>
      <c r="G7" s="74">
        <f>IF(B5="","",IF(VLOOKUP(B5,記録表,7)="","-----",VLOOKUP(B5,記録表,7)))</f>
        <v>21</v>
      </c>
    </row>
    <row r="8" spans="1:7" ht="19.5" customHeight="1">
      <c r="A8" s="9"/>
      <c r="B8" s="9"/>
      <c r="C8" s="9"/>
      <c r="D8" s="9"/>
      <c r="E8" s="9"/>
      <c r="F8" s="9"/>
      <c r="G8" s="9"/>
    </row>
    <row r="9" spans="1:7" ht="19.5" customHeight="1" thickBot="1">
      <c r="A9" s="9"/>
      <c r="B9" s="9"/>
      <c r="C9" s="9"/>
      <c r="D9" s="9"/>
      <c r="E9" s="9"/>
      <c r="F9" s="9"/>
      <c r="G9" s="9"/>
    </row>
    <row r="10" spans="1:7" ht="19.5" customHeight="1">
      <c r="A10" s="10"/>
      <c r="B10" s="80" t="s">
        <v>116</v>
      </c>
      <c r="C10" s="80" t="s">
        <v>16</v>
      </c>
      <c r="D10" s="80" t="s">
        <v>99</v>
      </c>
      <c r="E10" s="80" t="s">
        <v>17</v>
      </c>
      <c r="F10" s="81" t="s">
        <v>117</v>
      </c>
      <c r="G10" s="9"/>
    </row>
    <row r="11" spans="1:7" ht="19.5" customHeight="1">
      <c r="A11" s="16" t="s">
        <v>18</v>
      </c>
      <c r="B11" s="75">
        <f>IF(B5="","",VLOOKUP(B5,記録表,8))</f>
        <v>203</v>
      </c>
      <c r="C11" s="76">
        <f>IF(B5="","",VLOOKUP(B5,記録表,10))</f>
        <v>21</v>
      </c>
      <c r="D11" s="76">
        <f>IF(B5="","",VLOOKUP(B5,記録表,12))</f>
        <v>13</v>
      </c>
      <c r="E11" s="77">
        <f>IF(B5="","",VLOOKUP(B5,記録表,14))</f>
        <v>45</v>
      </c>
      <c r="F11" s="78">
        <f>IF(B5="","",VLOOKUP(B5,記録表,16))</f>
        <v>1170</v>
      </c>
      <c r="G11" s="9"/>
    </row>
    <row r="12" spans="1:7" ht="19.5" customHeight="1" thickBot="1">
      <c r="A12" s="13" t="s">
        <v>22</v>
      </c>
      <c r="B12" s="14">
        <f>IF(B5="","",VLOOKUP(B5,記録表,9))</f>
        <v>10</v>
      </c>
      <c r="C12" s="14">
        <f>IF(B5="","",VLOOKUP(B5,記録表,11))</f>
        <v>10</v>
      </c>
      <c r="D12" s="14">
        <f>IF(B5="","",VLOOKUP(B5,記録表,13))</f>
        <v>5</v>
      </c>
      <c r="E12" s="14">
        <f>IF(B5="","",VLOOKUP(B5,記録表,15))</f>
        <v>10</v>
      </c>
      <c r="F12" s="15">
        <f>IF(B5="","",VLOOKUP(B5,記録表,17))</f>
        <v>10</v>
      </c>
      <c r="G12" s="9"/>
    </row>
    <row r="13" spans="1:7" ht="19.5" customHeight="1">
      <c r="A13" s="9"/>
      <c r="B13" s="9"/>
      <c r="C13" s="9"/>
      <c r="D13" s="9"/>
      <c r="E13" s="9"/>
      <c r="F13" s="9"/>
      <c r="G13" s="9"/>
    </row>
    <row r="14" spans="1:7" ht="19.5" customHeight="1" thickBot="1">
      <c r="A14" s="9"/>
      <c r="B14" s="9"/>
      <c r="C14" s="9"/>
      <c r="D14" s="9"/>
      <c r="E14" s="9"/>
      <c r="F14" s="9"/>
      <c r="G14" s="9"/>
    </row>
    <row r="15" spans="1:7" ht="19.5" customHeight="1">
      <c r="A15" s="9"/>
      <c r="B15" s="10" t="s">
        <v>23</v>
      </c>
      <c r="C15" s="11" t="s">
        <v>3</v>
      </c>
      <c r="D15" s="11" t="s">
        <v>24</v>
      </c>
      <c r="E15" s="11" t="s">
        <v>4</v>
      </c>
      <c r="F15" s="12" t="s">
        <v>5</v>
      </c>
      <c r="G15" s="9"/>
    </row>
    <row r="16" spans="1:7" ht="19.5" customHeight="1" thickBot="1">
      <c r="A16" s="9"/>
      <c r="B16" s="13">
        <f>IF(B5="","",VLOOKUP(B5,記録表,18))</f>
        <v>5</v>
      </c>
      <c r="C16" s="14">
        <f>IF(B5="","",VLOOKUP(B5,記録表,19))</f>
        <v>45</v>
      </c>
      <c r="D16" s="14" t="str">
        <f>IF(B5="","",VLOOKUP(B5,記録表,20))</f>
        <v>１級</v>
      </c>
      <c r="E16" s="14">
        <f>IF(B5="","",VLOOKUP(B5,記録表,21))</f>
        <v>5</v>
      </c>
      <c r="F16" s="15">
        <f>IF(B5="","",VLOOKUP(B5,記録表,22))</f>
        <v>10</v>
      </c>
      <c r="G16" s="9"/>
    </row>
    <row r="19" ht="24.75" customHeight="1"/>
    <row r="20" ht="24.75" customHeight="1"/>
    <row r="21" ht="24.75" customHeight="1"/>
    <row r="22" ht="24.75" customHeight="1"/>
    <row r="38" spans="1:7" ht="30" customHeight="1">
      <c r="A38" s="42"/>
      <c r="B38" s="42"/>
      <c r="C38" s="42"/>
      <c r="D38" s="42"/>
      <c r="E38" s="42"/>
      <c r="F38" s="42"/>
      <c r="G38" s="42"/>
    </row>
    <row r="39" spans="1:7" ht="30" customHeight="1">
      <c r="A39" s="42"/>
      <c r="B39" s="42"/>
      <c r="C39" s="42"/>
      <c r="D39" s="42"/>
      <c r="E39" s="42"/>
      <c r="F39" s="42"/>
      <c r="G39" s="42"/>
    </row>
    <row r="40" spans="1:7" ht="30" customHeight="1">
      <c r="A40" s="42"/>
      <c r="B40" s="42"/>
      <c r="C40" s="42"/>
      <c r="D40" s="42"/>
      <c r="E40" s="42"/>
      <c r="F40" s="42"/>
      <c r="G40" s="42"/>
    </row>
    <row r="41" spans="1:7" ht="30" customHeight="1">
      <c r="A41" s="42"/>
      <c r="B41" s="42"/>
      <c r="C41" s="42"/>
      <c r="D41" s="42"/>
      <c r="E41" s="42"/>
      <c r="F41" s="42"/>
      <c r="G41" s="42"/>
    </row>
  </sheetData>
  <sheetProtection/>
  <mergeCells count="3">
    <mergeCell ref="B6:C6"/>
    <mergeCell ref="B7:C7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2" width="10.375" style="1" customWidth="1"/>
    <col min="3" max="4" width="2.75390625" style="1" customWidth="1"/>
    <col min="5" max="6" width="11.375" style="1" customWidth="1"/>
    <col min="7" max="7" width="3.25390625" style="1" customWidth="1"/>
    <col min="8" max="16384" width="9.125" style="1" customWidth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47" t="s">
        <v>78</v>
      </c>
      <c r="B2" s="49" t="s">
        <v>7</v>
      </c>
      <c r="C2" s="5"/>
      <c r="D2" s="5"/>
      <c r="E2" s="48" t="s">
        <v>30</v>
      </c>
      <c r="F2" s="49" t="s">
        <v>7</v>
      </c>
      <c r="G2"/>
    </row>
    <row r="3" spans="1:7" ht="23.25" customHeight="1">
      <c r="A3" s="50" t="s">
        <v>8</v>
      </c>
      <c r="B3" s="51">
        <f>DCOUNTA('測定結果'!T10:T111,'測定結果'!T10,'人数表'!A2:A3)</f>
        <v>1</v>
      </c>
      <c r="C3" s="5"/>
      <c r="D3" s="5"/>
      <c r="E3" s="50" t="s">
        <v>80</v>
      </c>
      <c r="F3" s="51">
        <f>DCOUNTA('測定結果'!D10:D111,'測定結果'!D10,'人数表'!E2:E3)</f>
        <v>4</v>
      </c>
      <c r="G3"/>
    </row>
    <row r="4" spans="1:7" ht="23.25" customHeight="1">
      <c r="A4" s="47" t="s">
        <v>78</v>
      </c>
      <c r="B4" s="49" t="s">
        <v>7</v>
      </c>
      <c r="C4" s="5"/>
      <c r="D4" s="5"/>
      <c r="E4" s="48" t="s">
        <v>30</v>
      </c>
      <c r="F4" s="49" t="s">
        <v>7</v>
      </c>
      <c r="G4"/>
    </row>
    <row r="5" spans="1:7" ht="23.25" customHeight="1">
      <c r="A5" s="52" t="s">
        <v>9</v>
      </c>
      <c r="B5" s="53">
        <f>DCOUNTA('測定結果'!T10:T111,'測定結果'!T10,'人数表'!A4:A5)</f>
        <v>1</v>
      </c>
      <c r="C5" s="5"/>
      <c r="D5" s="5"/>
      <c r="E5" s="50" t="s">
        <v>81</v>
      </c>
      <c r="F5" s="51">
        <f>DCOUNTA('測定結果'!D10:D111,'測定結果'!D10,'人数表'!E4:E5)</f>
        <v>3</v>
      </c>
      <c r="G5"/>
    </row>
    <row r="6" spans="1:7" ht="23.25" customHeight="1">
      <c r="A6" s="47" t="s">
        <v>78</v>
      </c>
      <c r="B6" s="49" t="s">
        <v>7</v>
      </c>
      <c r="C6" s="5"/>
      <c r="D6" s="5"/>
      <c r="E6" s="54" t="s">
        <v>14</v>
      </c>
      <c r="F6" s="55">
        <f>IF(AND(F3="",F5=""),"",SUM(F3,F5))</f>
        <v>7</v>
      </c>
      <c r="G6"/>
    </row>
    <row r="7" spans="1:7" ht="23.25" customHeight="1">
      <c r="A7" s="52" t="s">
        <v>10</v>
      </c>
      <c r="B7" s="53">
        <f>DCOUNTA('測定結果'!T10:T111,'測定結果'!T10,'人数表'!A6:A7)</f>
        <v>1</v>
      </c>
      <c r="C7" s="5"/>
      <c r="D7" s="5"/>
      <c r="E7" s="6"/>
      <c r="F7" s="6"/>
      <c r="G7"/>
    </row>
    <row r="8" spans="1:7" ht="23.25" customHeight="1">
      <c r="A8" s="47" t="s">
        <v>78</v>
      </c>
      <c r="B8" s="49" t="s">
        <v>7</v>
      </c>
      <c r="C8" s="5"/>
      <c r="D8" s="5"/>
      <c r="E8" s="6"/>
      <c r="F8" s="6"/>
      <c r="G8"/>
    </row>
    <row r="9" spans="1:7" ht="23.25" customHeight="1">
      <c r="A9" s="52" t="s">
        <v>11</v>
      </c>
      <c r="B9" s="53">
        <f>DCOUNTA('測定結果'!T10:T111,'測定結果'!T10,'人数表'!A8:A9)</f>
        <v>1</v>
      </c>
      <c r="C9" s="5"/>
      <c r="D9" s="5"/>
      <c r="E9" s="6"/>
      <c r="F9" s="6"/>
      <c r="G9"/>
    </row>
    <row r="10" spans="1:7" ht="23.25" customHeight="1">
      <c r="A10" s="47" t="s">
        <v>78</v>
      </c>
      <c r="B10" s="49" t="s">
        <v>7</v>
      </c>
      <c r="C10" s="5"/>
      <c r="D10" s="5"/>
      <c r="E10" s="6"/>
      <c r="F10" s="6"/>
      <c r="G10"/>
    </row>
    <row r="11" spans="1:7" ht="23.25" customHeight="1">
      <c r="A11" s="52" t="s">
        <v>12</v>
      </c>
      <c r="B11" s="53">
        <f>DCOUNTA('測定結果'!T10:T111,'測定結果'!T10,'人数表'!A10:A11)</f>
        <v>1</v>
      </c>
      <c r="C11" s="5"/>
      <c r="D11" s="5"/>
      <c r="E11" s="6"/>
      <c r="F11" s="6"/>
      <c r="G11"/>
    </row>
    <row r="12" spans="1:7" ht="23.25" customHeight="1">
      <c r="A12" s="47" t="s">
        <v>78</v>
      </c>
      <c r="B12" s="49" t="s">
        <v>7</v>
      </c>
      <c r="C12" s="5"/>
      <c r="D12" s="5"/>
      <c r="E12" s="6"/>
      <c r="F12" s="6"/>
      <c r="G12"/>
    </row>
    <row r="13" spans="1:7" ht="23.25" customHeight="1">
      <c r="A13" s="52" t="s">
        <v>13</v>
      </c>
      <c r="B13" s="53">
        <f>DCOUNTA('測定結果'!T10:T111,'測定結果'!T10,'人数表'!A12:A13)</f>
        <v>1</v>
      </c>
      <c r="C13" s="5"/>
      <c r="D13" s="5"/>
      <c r="E13" s="6"/>
      <c r="F13" s="6"/>
      <c r="G13"/>
    </row>
    <row r="14" spans="1:7" ht="23.25" customHeight="1">
      <c r="A14" s="47" t="s">
        <v>78</v>
      </c>
      <c r="B14" s="49" t="s">
        <v>7</v>
      </c>
      <c r="C14" s="5"/>
      <c r="D14" s="5"/>
      <c r="E14" s="6"/>
      <c r="F14" s="6"/>
      <c r="G14"/>
    </row>
    <row r="15" spans="1:7" ht="23.25" customHeight="1">
      <c r="A15" s="52" t="s">
        <v>79</v>
      </c>
      <c r="B15" s="53">
        <f>DCOUNTA('測定結果'!T10:T111,'測定結果'!T10,'人数表'!A14:A15)</f>
        <v>1</v>
      </c>
      <c r="C15" s="5"/>
      <c r="D15" s="5"/>
      <c r="E15" s="6"/>
      <c r="F15" s="6"/>
      <c r="G15"/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9"/>
  <sheetViews>
    <sheetView zoomScalePageLayoutView="0" workbookViewId="0" topLeftCell="A1">
      <selection activeCell="I24" sqref="I24"/>
    </sheetView>
  </sheetViews>
  <sheetFormatPr defaultColWidth="10.75390625" defaultRowHeight="12.75"/>
  <cols>
    <col min="1" max="1" width="7.25390625" style="0" customWidth="1"/>
    <col min="2" max="7" width="5.375" style="0" customWidth="1"/>
    <col min="8" max="8" width="10.75390625" style="0" customWidth="1"/>
    <col min="9" max="14" width="6.75390625" style="0" customWidth="1"/>
    <col min="15" max="15" width="4.75390625" style="0" customWidth="1"/>
    <col min="16" max="16" width="2.75390625" style="0" customWidth="1"/>
    <col min="17" max="17" width="17.375" style="0" customWidth="1"/>
    <col min="18" max="18" width="18.75390625" style="0" customWidth="1"/>
    <col min="19" max="19" width="17.375" style="0" customWidth="1"/>
    <col min="20" max="20" width="18.75390625" style="0" customWidth="1"/>
    <col min="21" max="21" width="17.375" style="0" customWidth="1"/>
    <col min="22" max="22" width="18.75390625" style="0" customWidth="1"/>
    <col min="23" max="23" width="17.375" style="0" customWidth="1"/>
    <col min="24" max="24" width="18.75390625" style="0" customWidth="1"/>
    <col min="25" max="25" width="17.375" style="0" customWidth="1"/>
    <col min="26" max="26" width="18.75390625" style="0" customWidth="1"/>
    <col min="27" max="27" width="9.75390625" style="0" customWidth="1"/>
    <col min="28" max="97" width="6.75390625" style="0" customWidth="1"/>
    <col min="98" max="117" width="5.75390625" style="0" customWidth="1"/>
  </cols>
  <sheetData>
    <row r="1" ht="16.5" customHeight="1"/>
    <row r="2" spans="1:7" ht="12">
      <c r="A2" s="2" t="s">
        <v>15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 ht="12">
      <c r="A3" s="2">
        <v>0</v>
      </c>
      <c r="B3" s="2" t="s">
        <v>27</v>
      </c>
      <c r="C3" s="2" t="s">
        <v>27</v>
      </c>
      <c r="D3" s="2" t="s">
        <v>27</v>
      </c>
      <c r="E3" s="2" t="s">
        <v>27</v>
      </c>
      <c r="F3" s="2" t="s">
        <v>27</v>
      </c>
      <c r="G3" s="2" t="s">
        <v>27</v>
      </c>
    </row>
    <row r="4" spans="1:7" ht="12">
      <c r="A4" s="2">
        <v>6</v>
      </c>
      <c r="B4" s="2" t="s">
        <v>27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 ht="12">
      <c r="A5" s="2">
        <v>11</v>
      </c>
      <c r="B5" s="2" t="s">
        <v>27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 ht="12">
      <c r="A6" s="2">
        <v>21</v>
      </c>
      <c r="B6" s="2" t="s">
        <v>27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 ht="12">
      <c r="A7" s="2">
        <v>31</v>
      </c>
      <c r="B7" s="2" t="s">
        <v>27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 ht="12">
      <c r="A8" s="2">
        <v>41</v>
      </c>
      <c r="B8" s="2" t="s">
        <v>27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 ht="12">
      <c r="A11" s="2" t="s">
        <v>59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 ht="12">
      <c r="A12" s="2">
        <v>0</v>
      </c>
      <c r="B12" s="2" t="s">
        <v>27</v>
      </c>
      <c r="C12" s="2" t="s">
        <v>27</v>
      </c>
      <c r="D12" s="2" t="s">
        <v>27</v>
      </c>
      <c r="E12" s="2" t="s">
        <v>27</v>
      </c>
      <c r="F12" s="2" t="s">
        <v>27</v>
      </c>
      <c r="G12" s="2" t="s">
        <v>27</v>
      </c>
    </row>
    <row r="13" spans="1:7" ht="12">
      <c r="A13" s="2">
        <v>5</v>
      </c>
      <c r="B13" s="2" t="s">
        <v>27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 ht="12">
      <c r="A14" s="2">
        <v>9</v>
      </c>
      <c r="B14" s="2" t="s">
        <v>27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 ht="12">
      <c r="A15" s="2">
        <v>17</v>
      </c>
      <c r="B15" s="2" t="s">
        <v>27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 ht="12">
      <c r="A16" s="2">
        <v>25</v>
      </c>
      <c r="B16" s="2" t="s">
        <v>27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7" ht="12">
      <c r="A17" s="2">
        <v>33</v>
      </c>
      <c r="B17" s="2" t="s">
        <v>27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ht="12">
      <c r="I19" t="s">
        <v>56</v>
      </c>
    </row>
    <row r="20" spans="9:10" ht="12">
      <c r="I20" s="2">
        <v>6</v>
      </c>
      <c r="J20" s="2" t="s">
        <v>32</v>
      </c>
    </row>
    <row r="21" spans="9:10" ht="12">
      <c r="I21" s="2">
        <v>7</v>
      </c>
      <c r="J21" s="2" t="s">
        <v>33</v>
      </c>
    </row>
    <row r="22" spans="9:10" ht="12">
      <c r="I22" s="2">
        <v>8</v>
      </c>
      <c r="J22" s="2" t="s">
        <v>34</v>
      </c>
    </row>
    <row r="23" spans="9:10" ht="12">
      <c r="I23" s="2">
        <v>9</v>
      </c>
      <c r="J23" s="2" t="s">
        <v>35</v>
      </c>
    </row>
    <row r="24" spans="9:10" ht="12">
      <c r="I24" s="2">
        <v>10</v>
      </c>
      <c r="J24" s="2" t="s">
        <v>36</v>
      </c>
    </row>
    <row r="25" spans="9:10" ht="12">
      <c r="I25" s="2">
        <v>11</v>
      </c>
      <c r="J25" s="2" t="s">
        <v>37</v>
      </c>
    </row>
    <row r="26" spans="9:10" ht="12">
      <c r="I26" s="2">
        <v>12</v>
      </c>
      <c r="J26" s="2" t="s">
        <v>38</v>
      </c>
    </row>
    <row r="27" spans="9:10" ht="12">
      <c r="I27" s="2">
        <v>13</v>
      </c>
      <c r="J27" s="2" t="s">
        <v>39</v>
      </c>
    </row>
    <row r="28" spans="9:10" ht="12">
      <c r="I28" s="2">
        <v>14</v>
      </c>
      <c r="J28" s="2" t="s">
        <v>40</v>
      </c>
    </row>
    <row r="29" spans="9:10" ht="12">
      <c r="I29" s="2">
        <v>15</v>
      </c>
      <c r="J29" s="2" t="s">
        <v>41</v>
      </c>
    </row>
    <row r="30" spans="9:10" ht="12">
      <c r="I30" s="2">
        <v>16</v>
      </c>
      <c r="J30" s="2" t="s">
        <v>42</v>
      </c>
    </row>
    <row r="31" spans="9:10" ht="12">
      <c r="I31" s="2">
        <v>17</v>
      </c>
      <c r="J31" s="2" t="s">
        <v>43</v>
      </c>
    </row>
    <row r="32" spans="9:10" ht="12">
      <c r="I32" s="2">
        <v>18</v>
      </c>
      <c r="J32" s="2" t="s">
        <v>44</v>
      </c>
    </row>
    <row r="33" spans="9:10" ht="12">
      <c r="I33" s="2">
        <v>19</v>
      </c>
      <c r="J33" s="2" t="s">
        <v>45</v>
      </c>
    </row>
    <row r="34" spans="9:10" ht="12">
      <c r="I34" s="2">
        <v>20</v>
      </c>
      <c r="J34" s="2" t="s">
        <v>46</v>
      </c>
    </row>
    <row r="35" spans="9:10" ht="12">
      <c r="I35" s="2">
        <v>25</v>
      </c>
      <c r="J35" s="2" t="s">
        <v>47</v>
      </c>
    </row>
    <row r="36" spans="9:10" ht="12">
      <c r="I36" s="2">
        <v>30</v>
      </c>
      <c r="J36" s="2" t="s">
        <v>48</v>
      </c>
    </row>
    <row r="37" spans="9:10" ht="12">
      <c r="I37" s="2">
        <v>35</v>
      </c>
      <c r="J37" s="2" t="s">
        <v>49</v>
      </c>
    </row>
    <row r="38" spans="9:10" ht="12">
      <c r="I38" s="2">
        <v>40</v>
      </c>
      <c r="J38" s="2" t="s">
        <v>50</v>
      </c>
    </row>
    <row r="39" spans="9:10" ht="12">
      <c r="I39" s="2">
        <v>45</v>
      </c>
      <c r="J39" s="2" t="s">
        <v>51</v>
      </c>
    </row>
    <row r="40" spans="9:10" ht="12">
      <c r="I40" s="2">
        <v>50</v>
      </c>
      <c r="J40" s="2" t="s">
        <v>52</v>
      </c>
    </row>
    <row r="41" spans="9:10" ht="12">
      <c r="I41" s="2">
        <v>55</v>
      </c>
      <c r="J41" s="2" t="s">
        <v>53</v>
      </c>
    </row>
    <row r="42" spans="9:10" ht="12">
      <c r="I42" s="2">
        <v>60</v>
      </c>
      <c r="J42" s="2" t="s">
        <v>54</v>
      </c>
    </row>
    <row r="43" spans="9:10" ht="12">
      <c r="I43" s="2">
        <v>65</v>
      </c>
      <c r="J43" s="2" t="s">
        <v>55</v>
      </c>
    </row>
    <row r="45" spans="12:13" ht="12">
      <c r="L45" s="46" t="s">
        <v>57</v>
      </c>
      <c r="M45" s="46" t="s">
        <v>58</v>
      </c>
    </row>
    <row r="46" spans="12:13" ht="12">
      <c r="L46" s="45">
        <v>7</v>
      </c>
      <c r="M46" s="45">
        <v>50</v>
      </c>
    </row>
    <row r="48" ht="12">
      <c r="O48" t="s">
        <v>62</v>
      </c>
    </row>
    <row r="49" spans="15:27" ht="12">
      <c r="O49" s="35" t="s">
        <v>61</v>
      </c>
      <c r="P49" s="35" t="s">
        <v>74</v>
      </c>
      <c r="Q49" s="35" t="s">
        <v>63</v>
      </c>
      <c r="R49" s="35" t="s">
        <v>64</v>
      </c>
      <c r="S49" s="35" t="s">
        <v>65</v>
      </c>
      <c r="T49" s="35" t="s">
        <v>66</v>
      </c>
      <c r="U49" s="35" t="s">
        <v>67</v>
      </c>
      <c r="V49" s="35" t="s">
        <v>68</v>
      </c>
      <c r="W49" s="35" t="s">
        <v>69</v>
      </c>
      <c r="X49" s="35" t="s">
        <v>70</v>
      </c>
      <c r="Y49" s="35" t="s">
        <v>72</v>
      </c>
      <c r="Z49" s="35" t="s">
        <v>71</v>
      </c>
      <c r="AA49" s="35" t="s">
        <v>73</v>
      </c>
    </row>
    <row r="50" spans="15:27" ht="12">
      <c r="O50">
        <v>1</v>
      </c>
      <c r="P50" t="str">
        <f>IF('測定結果'!E12="","",VLOOKUP('測定結果'!E12,年齢変換表,2))</f>
        <v>A</v>
      </c>
      <c r="Q50" t="str">
        <f aca="true" t="shared" si="0" ref="Q50:Q81">"立得点表!"&amp;$P50&amp;"3:"&amp;$P50&amp;"13"</f>
        <v>立得点表!A3:A13</v>
      </c>
      <c r="R50" t="str">
        <f aca="true" t="shared" si="1" ref="R50:R81">"立得点表!"&amp;$P50&amp;"17:"&amp;$P50&amp;"27"</f>
        <v>立得点表!A17:A27</v>
      </c>
      <c r="S50" t="str">
        <f aca="true" t="shared" si="2" ref="S50:S81">"上得点表!"&amp;$P50&amp;"3:"&amp;$P50&amp;"13"</f>
        <v>上得点表!A3:A13</v>
      </c>
      <c r="T50" t="str">
        <f aca="true" t="shared" si="3" ref="T50:T81">"上得点表!"&amp;$P50&amp;"17:"&amp;$P50&amp;"27"</f>
        <v>上得点表!A17:A27</v>
      </c>
      <c r="U50" t="str">
        <f aca="true" t="shared" si="4" ref="U50:U81">"腕得点表!"&amp;$P50&amp;"3:"&amp;$P50&amp;"13"</f>
        <v>腕得点表!A3:A13</v>
      </c>
      <c r="V50" t="str">
        <f aca="true" t="shared" si="5" ref="V50:V81">"腕得点表!"&amp;$P50&amp;"17:"&amp;$P50&amp;"27"</f>
        <v>腕得点表!A17:A27</v>
      </c>
      <c r="W50" t="str">
        <f aca="true" t="shared" si="6" ref="W50:W81">"往得点表!"&amp;$P50&amp;"3:"&amp;$P50&amp;"13"</f>
        <v>往得点表!A3:A13</v>
      </c>
      <c r="X50" t="str">
        <f aca="true" t="shared" si="7" ref="X50:X81">"往得点表!"&amp;$P50&amp;"17:"&amp;$P50&amp;"27"</f>
        <v>往得点表!A17:A27</v>
      </c>
      <c r="Y50" t="str">
        <f aca="true" t="shared" si="8" ref="Y50:Y81">"五得点表!"&amp;$P50&amp;"3:"&amp;$P50&amp;"13"</f>
        <v>五得点表!A3:A13</v>
      </c>
      <c r="Z50" t="str">
        <f aca="true" t="shared" si="9" ref="Z50:Z81">"五得点表!"&amp;$P50&amp;"17:"&amp;$P50&amp;"27"</f>
        <v>五得点表!A17:A27</v>
      </c>
      <c r="AA50" t="b">
        <f>OR(AND('測定結果'!E12&lt;=幼少年,'測定結果'!P12=""),AND('測定結果'!E12&gt;=壮年,'測定結果'!P12=""))</f>
        <v>0</v>
      </c>
    </row>
    <row r="51" spans="15:27" ht="12">
      <c r="O51">
        <v>2</v>
      </c>
      <c r="P51" t="str">
        <f>IF('測定結果'!E13="","",VLOOKUP('測定結果'!E13,年齢変換表,2))</f>
        <v>C</v>
      </c>
      <c r="Q51" t="str">
        <f t="shared" si="0"/>
        <v>立得点表!C3:C13</v>
      </c>
      <c r="R51" t="str">
        <f t="shared" si="1"/>
        <v>立得点表!C17:C27</v>
      </c>
      <c r="S51" t="str">
        <f t="shared" si="2"/>
        <v>上得点表!C3:C13</v>
      </c>
      <c r="T51" t="str">
        <f t="shared" si="3"/>
        <v>上得点表!C17:C27</v>
      </c>
      <c r="U51" t="str">
        <f t="shared" si="4"/>
        <v>腕得点表!C3:C13</v>
      </c>
      <c r="V51" t="str">
        <f t="shared" si="5"/>
        <v>腕得点表!C17:C27</v>
      </c>
      <c r="W51" t="str">
        <f t="shared" si="6"/>
        <v>往得点表!C3:C13</v>
      </c>
      <c r="X51" t="str">
        <f t="shared" si="7"/>
        <v>往得点表!C17:C27</v>
      </c>
      <c r="Y51" t="str">
        <f t="shared" si="8"/>
        <v>五得点表!C3:C13</v>
      </c>
      <c r="Z51" t="str">
        <f t="shared" si="9"/>
        <v>五得点表!C17:C27</v>
      </c>
      <c r="AA51" t="b">
        <f>OR(AND('測定結果'!E13&lt;=幼少年,'測定結果'!P13=""),AND('測定結果'!E13&gt;=壮年,'測定結果'!P13=""))</f>
        <v>0</v>
      </c>
    </row>
    <row r="52" spans="15:27" ht="12">
      <c r="O52">
        <v>3</v>
      </c>
      <c r="P52" t="str">
        <f>IF('測定結果'!E14="","",VLOOKUP('測定結果'!E14,年齢変換表,2))</f>
        <v>Q</v>
      </c>
      <c r="Q52" t="str">
        <f t="shared" si="0"/>
        <v>立得点表!Q3:Q13</v>
      </c>
      <c r="R52" t="str">
        <f t="shared" si="1"/>
        <v>立得点表!Q17:Q27</v>
      </c>
      <c r="S52" t="str">
        <f t="shared" si="2"/>
        <v>上得点表!Q3:Q13</v>
      </c>
      <c r="T52" t="str">
        <f t="shared" si="3"/>
        <v>上得点表!Q17:Q27</v>
      </c>
      <c r="U52" t="str">
        <f t="shared" si="4"/>
        <v>腕得点表!Q3:Q13</v>
      </c>
      <c r="V52" t="str">
        <f t="shared" si="5"/>
        <v>腕得点表!Q17:Q27</v>
      </c>
      <c r="W52" t="str">
        <f t="shared" si="6"/>
        <v>往得点表!Q3:Q13</v>
      </c>
      <c r="X52" t="str">
        <f t="shared" si="7"/>
        <v>往得点表!Q17:Q27</v>
      </c>
      <c r="Y52" t="str">
        <f t="shared" si="8"/>
        <v>五得点表!Q3:Q13</v>
      </c>
      <c r="Z52" t="str">
        <f t="shared" si="9"/>
        <v>五得点表!Q17:Q27</v>
      </c>
      <c r="AA52" t="b">
        <f>OR(AND('測定結果'!E14&lt;=幼少年,'測定結果'!P14=""),AND('測定結果'!E14&gt;=壮年,'測定結果'!P14=""))</f>
        <v>0</v>
      </c>
    </row>
    <row r="53" spans="15:27" ht="12">
      <c r="O53">
        <v>4</v>
      </c>
      <c r="P53" t="str">
        <f>IF('測定結果'!E15="","",VLOOKUP('測定結果'!E15,年齢変換表,2))</f>
        <v>R</v>
      </c>
      <c r="Q53" t="str">
        <f t="shared" si="0"/>
        <v>立得点表!R3:R13</v>
      </c>
      <c r="R53" t="str">
        <f t="shared" si="1"/>
        <v>立得点表!R17:R27</v>
      </c>
      <c r="S53" t="str">
        <f t="shared" si="2"/>
        <v>上得点表!R3:R13</v>
      </c>
      <c r="T53" t="str">
        <f t="shared" si="3"/>
        <v>上得点表!R17:R27</v>
      </c>
      <c r="U53" t="str">
        <f t="shared" si="4"/>
        <v>腕得点表!R3:R13</v>
      </c>
      <c r="V53" t="str">
        <f t="shared" si="5"/>
        <v>腕得点表!R17:R27</v>
      </c>
      <c r="W53" t="str">
        <f t="shared" si="6"/>
        <v>往得点表!R3:R13</v>
      </c>
      <c r="X53" t="str">
        <f t="shared" si="7"/>
        <v>往得点表!R17:R27</v>
      </c>
      <c r="Y53" t="str">
        <f t="shared" si="8"/>
        <v>五得点表!R3:R13</v>
      </c>
      <c r="Z53" t="str">
        <f t="shared" si="9"/>
        <v>五得点表!R17:R27</v>
      </c>
      <c r="AA53" t="b">
        <f>OR(AND('測定結果'!E15&lt;=幼少年,'測定結果'!P15=""),AND('測定結果'!E15&gt;=壮年,'測定結果'!P15=""))</f>
        <v>0</v>
      </c>
    </row>
    <row r="54" spans="15:27" ht="12">
      <c r="O54">
        <v>5</v>
      </c>
      <c r="P54" t="str">
        <f>IF('測定結果'!E16="","",VLOOKUP('測定結果'!E16,年齢変換表,2))</f>
        <v>C</v>
      </c>
      <c r="Q54" t="str">
        <f t="shared" si="0"/>
        <v>立得点表!C3:C13</v>
      </c>
      <c r="R54" t="str">
        <f t="shared" si="1"/>
        <v>立得点表!C17:C27</v>
      </c>
      <c r="S54" t="str">
        <f t="shared" si="2"/>
        <v>上得点表!C3:C13</v>
      </c>
      <c r="T54" t="str">
        <f t="shared" si="3"/>
        <v>上得点表!C17:C27</v>
      </c>
      <c r="U54" t="str">
        <f t="shared" si="4"/>
        <v>腕得点表!C3:C13</v>
      </c>
      <c r="V54" t="str">
        <f t="shared" si="5"/>
        <v>腕得点表!C17:C27</v>
      </c>
      <c r="W54" t="str">
        <f t="shared" si="6"/>
        <v>往得点表!C3:C13</v>
      </c>
      <c r="X54" t="str">
        <f t="shared" si="7"/>
        <v>往得点表!C17:C27</v>
      </c>
      <c r="Y54" t="str">
        <f t="shared" si="8"/>
        <v>五得点表!C3:C13</v>
      </c>
      <c r="Z54" t="str">
        <f t="shared" si="9"/>
        <v>五得点表!C17:C27</v>
      </c>
      <c r="AA54" t="b">
        <f>OR(AND('測定結果'!E16&lt;=幼少年,'測定結果'!P16=""),AND('測定結果'!E16&gt;=壮年,'測定結果'!P16=""))</f>
        <v>0</v>
      </c>
    </row>
    <row r="55" spans="15:27" ht="12">
      <c r="O55">
        <v>6</v>
      </c>
      <c r="P55" t="str">
        <f>IF('測定結果'!E17="","",VLOOKUP('測定結果'!E17,年齢変換表,2))</f>
        <v>B</v>
      </c>
      <c r="Q55" t="str">
        <f t="shared" si="0"/>
        <v>立得点表!B3:B13</v>
      </c>
      <c r="R55" t="str">
        <f t="shared" si="1"/>
        <v>立得点表!B17:B27</v>
      </c>
      <c r="S55" t="str">
        <f t="shared" si="2"/>
        <v>上得点表!B3:B13</v>
      </c>
      <c r="T55" t="str">
        <f t="shared" si="3"/>
        <v>上得点表!B17:B27</v>
      </c>
      <c r="U55" t="str">
        <f t="shared" si="4"/>
        <v>腕得点表!B3:B13</v>
      </c>
      <c r="V55" t="str">
        <f t="shared" si="5"/>
        <v>腕得点表!B17:B27</v>
      </c>
      <c r="W55" t="str">
        <f t="shared" si="6"/>
        <v>往得点表!B3:B13</v>
      </c>
      <c r="X55" t="str">
        <f t="shared" si="7"/>
        <v>往得点表!B17:B27</v>
      </c>
      <c r="Y55" t="str">
        <f t="shared" si="8"/>
        <v>五得点表!B3:B13</v>
      </c>
      <c r="Z55" t="str">
        <f t="shared" si="9"/>
        <v>五得点表!B17:B27</v>
      </c>
      <c r="AA55" t="b">
        <f>OR(AND('測定結果'!E17&lt;=幼少年,'測定結果'!P17=""),AND('測定結果'!E17&gt;=壮年,'測定結果'!P17=""))</f>
        <v>0</v>
      </c>
    </row>
    <row r="56" spans="15:27" ht="12">
      <c r="O56">
        <v>7</v>
      </c>
      <c r="P56" t="str">
        <f>IF('測定結果'!E18="","",VLOOKUP('測定結果'!E18,年齢変換表,2))</f>
        <v>O</v>
      </c>
      <c r="Q56" t="str">
        <f t="shared" si="0"/>
        <v>立得点表!O3:O13</v>
      </c>
      <c r="R56" t="str">
        <f t="shared" si="1"/>
        <v>立得点表!O17:O27</v>
      </c>
      <c r="S56" t="str">
        <f t="shared" si="2"/>
        <v>上得点表!O3:O13</v>
      </c>
      <c r="T56" t="str">
        <f t="shared" si="3"/>
        <v>上得点表!O17:O27</v>
      </c>
      <c r="U56" t="str">
        <f t="shared" si="4"/>
        <v>腕得点表!O3:O13</v>
      </c>
      <c r="V56" t="str">
        <f t="shared" si="5"/>
        <v>腕得点表!O17:O27</v>
      </c>
      <c r="W56" t="str">
        <f t="shared" si="6"/>
        <v>往得点表!O3:O13</v>
      </c>
      <c r="X56" t="str">
        <f t="shared" si="7"/>
        <v>往得点表!O17:O27</v>
      </c>
      <c r="Y56" t="str">
        <f t="shared" si="8"/>
        <v>五得点表!O3:O13</v>
      </c>
      <c r="Z56" t="str">
        <f t="shared" si="9"/>
        <v>五得点表!O17:O27</v>
      </c>
      <c r="AA56" t="b">
        <f>OR(AND('測定結果'!E18&lt;=幼少年,'測定結果'!P18=""),AND('測定結果'!E18&gt;=壮年,'測定結果'!P18=""))</f>
        <v>0</v>
      </c>
    </row>
    <row r="57" spans="15:27" ht="12">
      <c r="O57">
        <v>8</v>
      </c>
      <c r="P57">
        <f>IF('測定結果'!E19="","",VLOOKUP('測定結果'!E19,年齢変換表,2))</f>
      </c>
      <c r="Q57" t="str">
        <f t="shared" si="0"/>
        <v>立得点表!3:13</v>
      </c>
      <c r="R57" t="str">
        <f t="shared" si="1"/>
        <v>立得点表!17:27</v>
      </c>
      <c r="S57" t="str">
        <f t="shared" si="2"/>
        <v>上得点表!3:13</v>
      </c>
      <c r="T57" t="str">
        <f t="shared" si="3"/>
        <v>上得点表!17:27</v>
      </c>
      <c r="U57" t="str">
        <f t="shared" si="4"/>
        <v>腕得点表!3:13</v>
      </c>
      <c r="V57" t="str">
        <f t="shared" si="5"/>
        <v>腕得点表!17:27</v>
      </c>
      <c r="W57" t="str">
        <f t="shared" si="6"/>
        <v>往得点表!3:13</v>
      </c>
      <c r="X57" t="str">
        <f t="shared" si="7"/>
        <v>往得点表!17:27</v>
      </c>
      <c r="Y57" t="str">
        <f t="shared" si="8"/>
        <v>五得点表!3:13</v>
      </c>
      <c r="Z57" t="str">
        <f t="shared" si="9"/>
        <v>五得点表!17:27</v>
      </c>
      <c r="AA57" t="b">
        <f>OR(AND('測定結果'!E19&lt;=幼少年,'測定結果'!P19=""),AND('測定結果'!E19&gt;=壮年,'測定結果'!P19=""))</f>
        <v>1</v>
      </c>
    </row>
    <row r="58" spans="15:27" ht="12">
      <c r="O58">
        <v>9</v>
      </c>
      <c r="P58">
        <f>IF('測定結果'!E20="","",VLOOKUP('測定結果'!E20,年齢変換表,2))</f>
      </c>
      <c r="Q58" t="str">
        <f t="shared" si="0"/>
        <v>立得点表!3:13</v>
      </c>
      <c r="R58" t="str">
        <f t="shared" si="1"/>
        <v>立得点表!17:27</v>
      </c>
      <c r="S58" t="str">
        <f t="shared" si="2"/>
        <v>上得点表!3:13</v>
      </c>
      <c r="T58" t="str">
        <f t="shared" si="3"/>
        <v>上得点表!17:27</v>
      </c>
      <c r="U58" t="str">
        <f t="shared" si="4"/>
        <v>腕得点表!3:13</v>
      </c>
      <c r="V58" t="str">
        <f t="shared" si="5"/>
        <v>腕得点表!17:27</v>
      </c>
      <c r="W58" t="str">
        <f t="shared" si="6"/>
        <v>往得点表!3:13</v>
      </c>
      <c r="X58" t="str">
        <f t="shared" si="7"/>
        <v>往得点表!17:27</v>
      </c>
      <c r="Y58" t="str">
        <f t="shared" si="8"/>
        <v>五得点表!3:13</v>
      </c>
      <c r="Z58" t="str">
        <f t="shared" si="9"/>
        <v>五得点表!17:27</v>
      </c>
      <c r="AA58" t="b">
        <f>OR(AND('測定結果'!E20&lt;=幼少年,'測定結果'!P20=""),AND('測定結果'!E20&gt;=壮年,'測定結果'!P20=""))</f>
        <v>1</v>
      </c>
    </row>
    <row r="59" spans="15:27" ht="12">
      <c r="O59">
        <v>10</v>
      </c>
      <c r="P59">
        <f>IF('測定結果'!E21="","",VLOOKUP('測定結果'!E21,年齢変換表,2))</f>
      </c>
      <c r="Q59" t="str">
        <f t="shared" si="0"/>
        <v>立得点表!3:13</v>
      </c>
      <c r="R59" t="str">
        <f t="shared" si="1"/>
        <v>立得点表!17:27</v>
      </c>
      <c r="S59" t="str">
        <f t="shared" si="2"/>
        <v>上得点表!3:13</v>
      </c>
      <c r="T59" t="str">
        <f t="shared" si="3"/>
        <v>上得点表!17:27</v>
      </c>
      <c r="U59" t="str">
        <f t="shared" si="4"/>
        <v>腕得点表!3:13</v>
      </c>
      <c r="V59" t="str">
        <f t="shared" si="5"/>
        <v>腕得点表!17:27</v>
      </c>
      <c r="W59" t="str">
        <f t="shared" si="6"/>
        <v>往得点表!3:13</v>
      </c>
      <c r="X59" t="str">
        <f t="shared" si="7"/>
        <v>往得点表!17:27</v>
      </c>
      <c r="Y59" t="str">
        <f t="shared" si="8"/>
        <v>五得点表!3:13</v>
      </c>
      <c r="Z59" t="str">
        <f t="shared" si="9"/>
        <v>五得点表!17:27</v>
      </c>
      <c r="AA59" t="b">
        <f>OR(AND('測定結果'!E21&lt;=幼少年,'測定結果'!P21=""),AND('測定結果'!E21&gt;=壮年,'測定結果'!P21=""))</f>
        <v>1</v>
      </c>
    </row>
    <row r="60" spans="15:27" ht="12">
      <c r="O60">
        <v>11</v>
      </c>
      <c r="P60">
        <f>IF('測定結果'!E22="","",VLOOKUP('測定結果'!E22,年齢変換表,2))</f>
      </c>
      <c r="Q60" t="str">
        <f t="shared" si="0"/>
        <v>立得点表!3:13</v>
      </c>
      <c r="R60" t="str">
        <f t="shared" si="1"/>
        <v>立得点表!17:27</v>
      </c>
      <c r="S60" t="str">
        <f t="shared" si="2"/>
        <v>上得点表!3:13</v>
      </c>
      <c r="T60" t="str">
        <f t="shared" si="3"/>
        <v>上得点表!17:27</v>
      </c>
      <c r="U60" t="str">
        <f t="shared" si="4"/>
        <v>腕得点表!3:13</v>
      </c>
      <c r="V60" t="str">
        <f t="shared" si="5"/>
        <v>腕得点表!17:27</v>
      </c>
      <c r="W60" t="str">
        <f t="shared" si="6"/>
        <v>往得点表!3:13</v>
      </c>
      <c r="X60" t="str">
        <f t="shared" si="7"/>
        <v>往得点表!17:27</v>
      </c>
      <c r="Y60" t="str">
        <f t="shared" si="8"/>
        <v>五得点表!3:13</v>
      </c>
      <c r="Z60" t="str">
        <f t="shared" si="9"/>
        <v>五得点表!17:27</v>
      </c>
      <c r="AA60" t="b">
        <f>OR(AND('測定結果'!E22&lt;=幼少年,'測定結果'!P22=""),AND('測定結果'!E22&gt;=壮年,'測定結果'!P22=""))</f>
        <v>1</v>
      </c>
    </row>
    <row r="61" spans="15:27" ht="12">
      <c r="O61">
        <v>12</v>
      </c>
      <c r="P61">
        <f>IF('測定結果'!E23="","",VLOOKUP('測定結果'!E23,年齢変換表,2))</f>
      </c>
      <c r="Q61" t="str">
        <f t="shared" si="0"/>
        <v>立得点表!3:13</v>
      </c>
      <c r="R61" t="str">
        <f t="shared" si="1"/>
        <v>立得点表!17:27</v>
      </c>
      <c r="S61" t="str">
        <f t="shared" si="2"/>
        <v>上得点表!3:13</v>
      </c>
      <c r="T61" t="str">
        <f t="shared" si="3"/>
        <v>上得点表!17:27</v>
      </c>
      <c r="U61" t="str">
        <f t="shared" si="4"/>
        <v>腕得点表!3:13</v>
      </c>
      <c r="V61" t="str">
        <f t="shared" si="5"/>
        <v>腕得点表!17:27</v>
      </c>
      <c r="W61" t="str">
        <f t="shared" si="6"/>
        <v>往得点表!3:13</v>
      </c>
      <c r="X61" t="str">
        <f t="shared" si="7"/>
        <v>往得点表!17:27</v>
      </c>
      <c r="Y61" t="str">
        <f t="shared" si="8"/>
        <v>五得点表!3:13</v>
      </c>
      <c r="Z61" t="str">
        <f t="shared" si="9"/>
        <v>五得点表!17:27</v>
      </c>
      <c r="AA61" t="b">
        <f>OR(AND('測定結果'!E23&lt;=幼少年,'測定結果'!P23=""),AND('測定結果'!E23&gt;=壮年,'測定結果'!P23=""))</f>
        <v>1</v>
      </c>
    </row>
    <row r="62" spans="15:27" ht="12">
      <c r="O62">
        <v>13</v>
      </c>
      <c r="P62">
        <f>IF('測定結果'!E24="","",VLOOKUP('測定結果'!E24,年齢変換表,2))</f>
      </c>
      <c r="Q62" t="str">
        <f t="shared" si="0"/>
        <v>立得点表!3:13</v>
      </c>
      <c r="R62" t="str">
        <f t="shared" si="1"/>
        <v>立得点表!17:27</v>
      </c>
      <c r="S62" t="str">
        <f t="shared" si="2"/>
        <v>上得点表!3:13</v>
      </c>
      <c r="T62" t="str">
        <f t="shared" si="3"/>
        <v>上得点表!17:27</v>
      </c>
      <c r="U62" t="str">
        <f t="shared" si="4"/>
        <v>腕得点表!3:13</v>
      </c>
      <c r="V62" t="str">
        <f t="shared" si="5"/>
        <v>腕得点表!17:27</v>
      </c>
      <c r="W62" t="str">
        <f t="shared" si="6"/>
        <v>往得点表!3:13</v>
      </c>
      <c r="X62" t="str">
        <f t="shared" si="7"/>
        <v>往得点表!17:27</v>
      </c>
      <c r="Y62" t="str">
        <f t="shared" si="8"/>
        <v>五得点表!3:13</v>
      </c>
      <c r="Z62" t="str">
        <f t="shared" si="9"/>
        <v>五得点表!17:27</v>
      </c>
      <c r="AA62" t="b">
        <f>OR(AND('測定結果'!E24&lt;=幼少年,'測定結果'!P24=""),AND('測定結果'!E24&gt;=壮年,'測定結果'!P24=""))</f>
        <v>1</v>
      </c>
    </row>
    <row r="63" spans="15:27" ht="12">
      <c r="O63">
        <v>14</v>
      </c>
      <c r="P63">
        <f>IF('測定結果'!E25="","",VLOOKUP('測定結果'!E25,年齢変換表,2))</f>
      </c>
      <c r="Q63" t="str">
        <f t="shared" si="0"/>
        <v>立得点表!3:13</v>
      </c>
      <c r="R63" t="str">
        <f t="shared" si="1"/>
        <v>立得点表!17:27</v>
      </c>
      <c r="S63" t="str">
        <f t="shared" si="2"/>
        <v>上得点表!3:13</v>
      </c>
      <c r="T63" t="str">
        <f t="shared" si="3"/>
        <v>上得点表!17:27</v>
      </c>
      <c r="U63" t="str">
        <f t="shared" si="4"/>
        <v>腕得点表!3:13</v>
      </c>
      <c r="V63" t="str">
        <f t="shared" si="5"/>
        <v>腕得点表!17:27</v>
      </c>
      <c r="W63" t="str">
        <f t="shared" si="6"/>
        <v>往得点表!3:13</v>
      </c>
      <c r="X63" t="str">
        <f t="shared" si="7"/>
        <v>往得点表!17:27</v>
      </c>
      <c r="Y63" t="str">
        <f t="shared" si="8"/>
        <v>五得点表!3:13</v>
      </c>
      <c r="Z63" t="str">
        <f t="shared" si="9"/>
        <v>五得点表!17:27</v>
      </c>
      <c r="AA63" t="b">
        <f>OR(AND('測定結果'!E25&lt;=幼少年,'測定結果'!P25=""),AND('測定結果'!E25&gt;=壮年,'測定結果'!P25=""))</f>
        <v>1</v>
      </c>
    </row>
    <row r="64" spans="15:27" ht="12">
      <c r="O64">
        <v>15</v>
      </c>
      <c r="P64">
        <f>IF('測定結果'!E26="","",VLOOKUP('測定結果'!E26,年齢変換表,2))</f>
      </c>
      <c r="Q64" t="str">
        <f t="shared" si="0"/>
        <v>立得点表!3:13</v>
      </c>
      <c r="R64" t="str">
        <f t="shared" si="1"/>
        <v>立得点表!17:27</v>
      </c>
      <c r="S64" t="str">
        <f t="shared" si="2"/>
        <v>上得点表!3:13</v>
      </c>
      <c r="T64" t="str">
        <f t="shared" si="3"/>
        <v>上得点表!17:27</v>
      </c>
      <c r="U64" t="str">
        <f t="shared" si="4"/>
        <v>腕得点表!3:13</v>
      </c>
      <c r="V64" t="str">
        <f t="shared" si="5"/>
        <v>腕得点表!17:27</v>
      </c>
      <c r="W64" t="str">
        <f t="shared" si="6"/>
        <v>往得点表!3:13</v>
      </c>
      <c r="X64" t="str">
        <f t="shared" si="7"/>
        <v>往得点表!17:27</v>
      </c>
      <c r="Y64" t="str">
        <f t="shared" si="8"/>
        <v>五得点表!3:13</v>
      </c>
      <c r="Z64" t="str">
        <f t="shared" si="9"/>
        <v>五得点表!17:27</v>
      </c>
      <c r="AA64" t="b">
        <f>OR(AND('測定結果'!E26&lt;=幼少年,'測定結果'!P26=""),AND('測定結果'!E26&gt;=壮年,'測定結果'!P26=""))</f>
        <v>1</v>
      </c>
    </row>
    <row r="65" spans="15:27" ht="12">
      <c r="O65">
        <v>16</v>
      </c>
      <c r="P65">
        <f>IF('測定結果'!E27="","",VLOOKUP('測定結果'!E27,年齢変換表,2))</f>
      </c>
      <c r="Q65" t="str">
        <f t="shared" si="0"/>
        <v>立得点表!3:13</v>
      </c>
      <c r="R65" t="str">
        <f t="shared" si="1"/>
        <v>立得点表!17:27</v>
      </c>
      <c r="S65" t="str">
        <f t="shared" si="2"/>
        <v>上得点表!3:13</v>
      </c>
      <c r="T65" t="str">
        <f t="shared" si="3"/>
        <v>上得点表!17:27</v>
      </c>
      <c r="U65" t="str">
        <f t="shared" si="4"/>
        <v>腕得点表!3:13</v>
      </c>
      <c r="V65" t="str">
        <f t="shared" si="5"/>
        <v>腕得点表!17:27</v>
      </c>
      <c r="W65" t="str">
        <f t="shared" si="6"/>
        <v>往得点表!3:13</v>
      </c>
      <c r="X65" t="str">
        <f t="shared" si="7"/>
        <v>往得点表!17:27</v>
      </c>
      <c r="Y65" t="str">
        <f t="shared" si="8"/>
        <v>五得点表!3:13</v>
      </c>
      <c r="Z65" t="str">
        <f t="shared" si="9"/>
        <v>五得点表!17:27</v>
      </c>
      <c r="AA65" t="b">
        <f>OR(AND('測定結果'!E27&lt;=幼少年,'測定結果'!P27=""),AND('測定結果'!E27&gt;=壮年,'測定結果'!P27=""))</f>
        <v>1</v>
      </c>
    </row>
    <row r="66" spans="15:27" ht="12">
      <c r="O66">
        <v>17</v>
      </c>
      <c r="P66">
        <f>IF('測定結果'!E28="","",VLOOKUP('測定結果'!E28,年齢変換表,2))</f>
      </c>
      <c r="Q66" t="str">
        <f t="shared" si="0"/>
        <v>立得点表!3:13</v>
      </c>
      <c r="R66" t="str">
        <f t="shared" si="1"/>
        <v>立得点表!17:27</v>
      </c>
      <c r="S66" t="str">
        <f t="shared" si="2"/>
        <v>上得点表!3:13</v>
      </c>
      <c r="T66" t="str">
        <f t="shared" si="3"/>
        <v>上得点表!17:27</v>
      </c>
      <c r="U66" t="str">
        <f t="shared" si="4"/>
        <v>腕得点表!3:13</v>
      </c>
      <c r="V66" t="str">
        <f t="shared" si="5"/>
        <v>腕得点表!17:27</v>
      </c>
      <c r="W66" t="str">
        <f t="shared" si="6"/>
        <v>往得点表!3:13</v>
      </c>
      <c r="X66" t="str">
        <f t="shared" si="7"/>
        <v>往得点表!17:27</v>
      </c>
      <c r="Y66" t="str">
        <f t="shared" si="8"/>
        <v>五得点表!3:13</v>
      </c>
      <c r="Z66" t="str">
        <f t="shared" si="9"/>
        <v>五得点表!17:27</v>
      </c>
      <c r="AA66" t="b">
        <f>OR(AND('測定結果'!E28&lt;=幼少年,'測定結果'!P28=""),AND('測定結果'!E28&gt;=壮年,'測定結果'!P28=""))</f>
        <v>1</v>
      </c>
    </row>
    <row r="67" spans="15:27" ht="12">
      <c r="O67">
        <v>18</v>
      </c>
      <c r="P67">
        <f>IF('測定結果'!E29="","",VLOOKUP('測定結果'!E29,年齢変換表,2))</f>
      </c>
      <c r="Q67" t="str">
        <f t="shared" si="0"/>
        <v>立得点表!3:13</v>
      </c>
      <c r="R67" t="str">
        <f t="shared" si="1"/>
        <v>立得点表!17:27</v>
      </c>
      <c r="S67" t="str">
        <f t="shared" si="2"/>
        <v>上得点表!3:13</v>
      </c>
      <c r="T67" t="str">
        <f t="shared" si="3"/>
        <v>上得点表!17:27</v>
      </c>
      <c r="U67" t="str">
        <f t="shared" si="4"/>
        <v>腕得点表!3:13</v>
      </c>
      <c r="V67" t="str">
        <f t="shared" si="5"/>
        <v>腕得点表!17:27</v>
      </c>
      <c r="W67" t="str">
        <f t="shared" si="6"/>
        <v>往得点表!3:13</v>
      </c>
      <c r="X67" t="str">
        <f t="shared" si="7"/>
        <v>往得点表!17:27</v>
      </c>
      <c r="Y67" t="str">
        <f t="shared" si="8"/>
        <v>五得点表!3:13</v>
      </c>
      <c r="Z67" t="str">
        <f t="shared" si="9"/>
        <v>五得点表!17:27</v>
      </c>
      <c r="AA67" t="b">
        <f>OR(AND('測定結果'!E29&lt;=幼少年,'測定結果'!P29=""),AND('測定結果'!E29&gt;=壮年,'測定結果'!P29=""))</f>
        <v>1</v>
      </c>
    </row>
    <row r="68" spans="15:27" ht="12">
      <c r="O68">
        <v>19</v>
      </c>
      <c r="P68">
        <f>IF('測定結果'!E30="","",VLOOKUP('測定結果'!E30,年齢変換表,2))</f>
      </c>
      <c r="Q68" t="str">
        <f t="shared" si="0"/>
        <v>立得点表!3:13</v>
      </c>
      <c r="R68" t="str">
        <f t="shared" si="1"/>
        <v>立得点表!17:27</v>
      </c>
      <c r="S68" t="str">
        <f t="shared" si="2"/>
        <v>上得点表!3:13</v>
      </c>
      <c r="T68" t="str">
        <f t="shared" si="3"/>
        <v>上得点表!17:27</v>
      </c>
      <c r="U68" t="str">
        <f t="shared" si="4"/>
        <v>腕得点表!3:13</v>
      </c>
      <c r="V68" t="str">
        <f t="shared" si="5"/>
        <v>腕得点表!17:27</v>
      </c>
      <c r="W68" t="str">
        <f t="shared" si="6"/>
        <v>往得点表!3:13</v>
      </c>
      <c r="X68" t="str">
        <f t="shared" si="7"/>
        <v>往得点表!17:27</v>
      </c>
      <c r="Y68" t="str">
        <f t="shared" si="8"/>
        <v>五得点表!3:13</v>
      </c>
      <c r="Z68" t="str">
        <f t="shared" si="9"/>
        <v>五得点表!17:27</v>
      </c>
      <c r="AA68" t="b">
        <f>OR(AND('測定結果'!E30&lt;=幼少年,'測定結果'!P30=""),AND('測定結果'!E30&gt;=壮年,'測定結果'!P30=""))</f>
        <v>1</v>
      </c>
    </row>
    <row r="69" spans="15:27" ht="12">
      <c r="O69">
        <v>20</v>
      </c>
      <c r="P69">
        <f>IF('測定結果'!E31="","",VLOOKUP('測定結果'!E31,年齢変換表,2))</f>
      </c>
      <c r="Q69" t="str">
        <f t="shared" si="0"/>
        <v>立得点表!3:13</v>
      </c>
      <c r="R69" t="str">
        <f t="shared" si="1"/>
        <v>立得点表!17:27</v>
      </c>
      <c r="S69" t="str">
        <f t="shared" si="2"/>
        <v>上得点表!3:13</v>
      </c>
      <c r="T69" t="str">
        <f t="shared" si="3"/>
        <v>上得点表!17:27</v>
      </c>
      <c r="U69" t="str">
        <f t="shared" si="4"/>
        <v>腕得点表!3:13</v>
      </c>
      <c r="V69" t="str">
        <f t="shared" si="5"/>
        <v>腕得点表!17:27</v>
      </c>
      <c r="W69" t="str">
        <f t="shared" si="6"/>
        <v>往得点表!3:13</v>
      </c>
      <c r="X69" t="str">
        <f t="shared" si="7"/>
        <v>往得点表!17:27</v>
      </c>
      <c r="Y69" t="str">
        <f t="shared" si="8"/>
        <v>五得点表!3:13</v>
      </c>
      <c r="Z69" t="str">
        <f t="shared" si="9"/>
        <v>五得点表!17:27</v>
      </c>
      <c r="AA69" t="b">
        <f>OR(AND('測定結果'!E31&lt;=幼少年,'測定結果'!P31=""),AND('測定結果'!E31&gt;=壮年,'測定結果'!P31=""))</f>
        <v>1</v>
      </c>
    </row>
    <row r="70" spans="15:27" ht="12">
      <c r="O70">
        <v>21</v>
      </c>
      <c r="P70">
        <f>IF('測定結果'!E32="","",VLOOKUP('測定結果'!E32,年齢変換表,2))</f>
      </c>
      <c r="Q70" t="str">
        <f t="shared" si="0"/>
        <v>立得点表!3:13</v>
      </c>
      <c r="R70" t="str">
        <f t="shared" si="1"/>
        <v>立得点表!17:27</v>
      </c>
      <c r="S70" t="str">
        <f t="shared" si="2"/>
        <v>上得点表!3:13</v>
      </c>
      <c r="T70" t="str">
        <f t="shared" si="3"/>
        <v>上得点表!17:27</v>
      </c>
      <c r="U70" t="str">
        <f t="shared" si="4"/>
        <v>腕得点表!3:13</v>
      </c>
      <c r="V70" t="str">
        <f t="shared" si="5"/>
        <v>腕得点表!17:27</v>
      </c>
      <c r="W70" t="str">
        <f t="shared" si="6"/>
        <v>往得点表!3:13</v>
      </c>
      <c r="X70" t="str">
        <f t="shared" si="7"/>
        <v>往得点表!17:27</v>
      </c>
      <c r="Y70" t="str">
        <f t="shared" si="8"/>
        <v>五得点表!3:13</v>
      </c>
      <c r="Z70" t="str">
        <f t="shared" si="9"/>
        <v>五得点表!17:27</v>
      </c>
      <c r="AA70" t="b">
        <f>OR(AND('測定結果'!E32&lt;=幼少年,'測定結果'!P32=""),AND('測定結果'!E32&gt;=壮年,'測定結果'!P32=""))</f>
        <v>1</v>
      </c>
    </row>
    <row r="71" spans="15:27" ht="12">
      <c r="O71">
        <v>22</v>
      </c>
      <c r="P71">
        <f>IF('測定結果'!E33="","",VLOOKUP('測定結果'!E33,年齢変換表,2))</f>
      </c>
      <c r="Q71" t="str">
        <f t="shared" si="0"/>
        <v>立得点表!3:13</v>
      </c>
      <c r="R71" t="str">
        <f t="shared" si="1"/>
        <v>立得点表!17:27</v>
      </c>
      <c r="S71" t="str">
        <f t="shared" si="2"/>
        <v>上得点表!3:13</v>
      </c>
      <c r="T71" t="str">
        <f t="shared" si="3"/>
        <v>上得点表!17:27</v>
      </c>
      <c r="U71" t="str">
        <f t="shared" si="4"/>
        <v>腕得点表!3:13</v>
      </c>
      <c r="V71" t="str">
        <f t="shared" si="5"/>
        <v>腕得点表!17:27</v>
      </c>
      <c r="W71" t="str">
        <f t="shared" si="6"/>
        <v>往得点表!3:13</v>
      </c>
      <c r="X71" t="str">
        <f t="shared" si="7"/>
        <v>往得点表!17:27</v>
      </c>
      <c r="Y71" t="str">
        <f t="shared" si="8"/>
        <v>五得点表!3:13</v>
      </c>
      <c r="Z71" t="str">
        <f t="shared" si="9"/>
        <v>五得点表!17:27</v>
      </c>
      <c r="AA71" t="b">
        <f>OR(AND('測定結果'!E33&lt;=幼少年,'測定結果'!P33=""),AND('測定結果'!E33&gt;=壮年,'測定結果'!P33=""))</f>
        <v>1</v>
      </c>
    </row>
    <row r="72" spans="15:27" ht="12">
      <c r="O72">
        <v>23</v>
      </c>
      <c r="P72">
        <f>IF('測定結果'!E34="","",VLOOKUP('測定結果'!E34,年齢変換表,2))</f>
      </c>
      <c r="Q72" t="str">
        <f t="shared" si="0"/>
        <v>立得点表!3:13</v>
      </c>
      <c r="R72" t="str">
        <f t="shared" si="1"/>
        <v>立得点表!17:27</v>
      </c>
      <c r="S72" t="str">
        <f t="shared" si="2"/>
        <v>上得点表!3:13</v>
      </c>
      <c r="T72" t="str">
        <f t="shared" si="3"/>
        <v>上得点表!17:27</v>
      </c>
      <c r="U72" t="str">
        <f t="shared" si="4"/>
        <v>腕得点表!3:13</v>
      </c>
      <c r="V72" t="str">
        <f t="shared" si="5"/>
        <v>腕得点表!17:27</v>
      </c>
      <c r="W72" t="str">
        <f t="shared" si="6"/>
        <v>往得点表!3:13</v>
      </c>
      <c r="X72" t="str">
        <f t="shared" si="7"/>
        <v>往得点表!17:27</v>
      </c>
      <c r="Y72" t="str">
        <f t="shared" si="8"/>
        <v>五得点表!3:13</v>
      </c>
      <c r="Z72" t="str">
        <f t="shared" si="9"/>
        <v>五得点表!17:27</v>
      </c>
      <c r="AA72" t="b">
        <f>OR(AND('測定結果'!E34&lt;=幼少年,'測定結果'!P34=""),AND('測定結果'!E34&gt;=壮年,'測定結果'!P34=""))</f>
        <v>1</v>
      </c>
    </row>
    <row r="73" spans="15:27" ht="12">
      <c r="O73">
        <v>24</v>
      </c>
      <c r="P73">
        <f>IF('測定結果'!E35="","",VLOOKUP('測定結果'!E35,年齢変換表,2))</f>
      </c>
      <c r="Q73" t="str">
        <f t="shared" si="0"/>
        <v>立得点表!3:13</v>
      </c>
      <c r="R73" t="str">
        <f t="shared" si="1"/>
        <v>立得点表!17:27</v>
      </c>
      <c r="S73" t="str">
        <f t="shared" si="2"/>
        <v>上得点表!3:13</v>
      </c>
      <c r="T73" t="str">
        <f t="shared" si="3"/>
        <v>上得点表!17:27</v>
      </c>
      <c r="U73" t="str">
        <f t="shared" si="4"/>
        <v>腕得点表!3:13</v>
      </c>
      <c r="V73" t="str">
        <f t="shared" si="5"/>
        <v>腕得点表!17:27</v>
      </c>
      <c r="W73" t="str">
        <f t="shared" si="6"/>
        <v>往得点表!3:13</v>
      </c>
      <c r="X73" t="str">
        <f t="shared" si="7"/>
        <v>往得点表!17:27</v>
      </c>
      <c r="Y73" t="str">
        <f t="shared" si="8"/>
        <v>五得点表!3:13</v>
      </c>
      <c r="Z73" t="str">
        <f t="shared" si="9"/>
        <v>五得点表!17:27</v>
      </c>
      <c r="AA73" t="b">
        <f>OR(AND('測定結果'!E35&lt;=幼少年,'測定結果'!P35=""),AND('測定結果'!E35&gt;=壮年,'測定結果'!P35=""))</f>
        <v>1</v>
      </c>
    </row>
    <row r="74" spans="15:27" ht="12">
      <c r="O74">
        <v>25</v>
      </c>
      <c r="P74">
        <f>IF('測定結果'!E36="","",VLOOKUP('測定結果'!E36,年齢変換表,2))</f>
      </c>
      <c r="Q74" t="str">
        <f t="shared" si="0"/>
        <v>立得点表!3:13</v>
      </c>
      <c r="R74" t="str">
        <f t="shared" si="1"/>
        <v>立得点表!17:27</v>
      </c>
      <c r="S74" t="str">
        <f t="shared" si="2"/>
        <v>上得点表!3:13</v>
      </c>
      <c r="T74" t="str">
        <f t="shared" si="3"/>
        <v>上得点表!17:27</v>
      </c>
      <c r="U74" t="str">
        <f t="shared" si="4"/>
        <v>腕得点表!3:13</v>
      </c>
      <c r="V74" t="str">
        <f t="shared" si="5"/>
        <v>腕得点表!17:27</v>
      </c>
      <c r="W74" t="str">
        <f t="shared" si="6"/>
        <v>往得点表!3:13</v>
      </c>
      <c r="X74" t="str">
        <f t="shared" si="7"/>
        <v>往得点表!17:27</v>
      </c>
      <c r="Y74" t="str">
        <f t="shared" si="8"/>
        <v>五得点表!3:13</v>
      </c>
      <c r="Z74" t="str">
        <f t="shared" si="9"/>
        <v>五得点表!17:27</v>
      </c>
      <c r="AA74" t="b">
        <f>OR(AND('測定結果'!E36&lt;=幼少年,'測定結果'!P36=""),AND('測定結果'!E36&gt;=壮年,'測定結果'!P36=""))</f>
        <v>1</v>
      </c>
    </row>
    <row r="75" spans="15:27" ht="12">
      <c r="O75">
        <v>26</v>
      </c>
      <c r="P75">
        <f>IF('測定結果'!E37="","",VLOOKUP('測定結果'!E37,年齢変換表,2))</f>
      </c>
      <c r="Q75" t="str">
        <f t="shared" si="0"/>
        <v>立得点表!3:13</v>
      </c>
      <c r="R75" t="str">
        <f t="shared" si="1"/>
        <v>立得点表!17:27</v>
      </c>
      <c r="S75" t="str">
        <f t="shared" si="2"/>
        <v>上得点表!3:13</v>
      </c>
      <c r="T75" t="str">
        <f t="shared" si="3"/>
        <v>上得点表!17:27</v>
      </c>
      <c r="U75" t="str">
        <f t="shared" si="4"/>
        <v>腕得点表!3:13</v>
      </c>
      <c r="V75" t="str">
        <f t="shared" si="5"/>
        <v>腕得点表!17:27</v>
      </c>
      <c r="W75" t="str">
        <f t="shared" si="6"/>
        <v>往得点表!3:13</v>
      </c>
      <c r="X75" t="str">
        <f t="shared" si="7"/>
        <v>往得点表!17:27</v>
      </c>
      <c r="Y75" t="str">
        <f t="shared" si="8"/>
        <v>五得点表!3:13</v>
      </c>
      <c r="Z75" t="str">
        <f t="shared" si="9"/>
        <v>五得点表!17:27</v>
      </c>
      <c r="AA75" t="b">
        <f>OR(AND('測定結果'!E37&lt;=幼少年,'測定結果'!P37=""),AND('測定結果'!E37&gt;=壮年,'測定結果'!P37=""))</f>
        <v>1</v>
      </c>
    </row>
    <row r="76" spans="15:27" ht="12">
      <c r="O76">
        <v>27</v>
      </c>
      <c r="P76">
        <f>IF('測定結果'!E38="","",VLOOKUP('測定結果'!E38,年齢変換表,2))</f>
      </c>
      <c r="Q76" t="str">
        <f t="shared" si="0"/>
        <v>立得点表!3:13</v>
      </c>
      <c r="R76" t="str">
        <f t="shared" si="1"/>
        <v>立得点表!17:27</v>
      </c>
      <c r="S76" t="str">
        <f t="shared" si="2"/>
        <v>上得点表!3:13</v>
      </c>
      <c r="T76" t="str">
        <f t="shared" si="3"/>
        <v>上得点表!17:27</v>
      </c>
      <c r="U76" t="str">
        <f t="shared" si="4"/>
        <v>腕得点表!3:13</v>
      </c>
      <c r="V76" t="str">
        <f t="shared" si="5"/>
        <v>腕得点表!17:27</v>
      </c>
      <c r="W76" t="str">
        <f t="shared" si="6"/>
        <v>往得点表!3:13</v>
      </c>
      <c r="X76" t="str">
        <f t="shared" si="7"/>
        <v>往得点表!17:27</v>
      </c>
      <c r="Y76" t="str">
        <f t="shared" si="8"/>
        <v>五得点表!3:13</v>
      </c>
      <c r="Z76" t="str">
        <f t="shared" si="9"/>
        <v>五得点表!17:27</v>
      </c>
      <c r="AA76" t="b">
        <f>OR(AND('測定結果'!E38&lt;=幼少年,'測定結果'!P38=""),AND('測定結果'!E38&gt;=壮年,'測定結果'!P38=""))</f>
        <v>1</v>
      </c>
    </row>
    <row r="77" spans="15:27" ht="12">
      <c r="O77">
        <v>28</v>
      </c>
      <c r="P77">
        <f>IF('測定結果'!E39="","",VLOOKUP('測定結果'!E39,年齢変換表,2))</f>
      </c>
      <c r="Q77" t="str">
        <f t="shared" si="0"/>
        <v>立得点表!3:13</v>
      </c>
      <c r="R77" t="str">
        <f t="shared" si="1"/>
        <v>立得点表!17:27</v>
      </c>
      <c r="S77" t="str">
        <f t="shared" si="2"/>
        <v>上得点表!3:13</v>
      </c>
      <c r="T77" t="str">
        <f t="shared" si="3"/>
        <v>上得点表!17:27</v>
      </c>
      <c r="U77" t="str">
        <f t="shared" si="4"/>
        <v>腕得点表!3:13</v>
      </c>
      <c r="V77" t="str">
        <f t="shared" si="5"/>
        <v>腕得点表!17:27</v>
      </c>
      <c r="W77" t="str">
        <f t="shared" si="6"/>
        <v>往得点表!3:13</v>
      </c>
      <c r="X77" t="str">
        <f t="shared" si="7"/>
        <v>往得点表!17:27</v>
      </c>
      <c r="Y77" t="str">
        <f t="shared" si="8"/>
        <v>五得点表!3:13</v>
      </c>
      <c r="Z77" t="str">
        <f t="shared" si="9"/>
        <v>五得点表!17:27</v>
      </c>
      <c r="AA77" t="b">
        <f>OR(AND('測定結果'!E39&lt;=幼少年,'測定結果'!P39=""),AND('測定結果'!E39&gt;=壮年,'測定結果'!P39=""))</f>
        <v>1</v>
      </c>
    </row>
    <row r="78" spans="15:27" ht="12">
      <c r="O78">
        <v>29</v>
      </c>
      <c r="P78">
        <f>IF('測定結果'!E40="","",VLOOKUP('測定結果'!E40,年齢変換表,2))</f>
      </c>
      <c r="Q78" t="str">
        <f t="shared" si="0"/>
        <v>立得点表!3:13</v>
      </c>
      <c r="R78" t="str">
        <f t="shared" si="1"/>
        <v>立得点表!17:27</v>
      </c>
      <c r="S78" t="str">
        <f t="shared" si="2"/>
        <v>上得点表!3:13</v>
      </c>
      <c r="T78" t="str">
        <f t="shared" si="3"/>
        <v>上得点表!17:27</v>
      </c>
      <c r="U78" t="str">
        <f t="shared" si="4"/>
        <v>腕得点表!3:13</v>
      </c>
      <c r="V78" t="str">
        <f t="shared" si="5"/>
        <v>腕得点表!17:27</v>
      </c>
      <c r="W78" t="str">
        <f t="shared" si="6"/>
        <v>往得点表!3:13</v>
      </c>
      <c r="X78" t="str">
        <f t="shared" si="7"/>
        <v>往得点表!17:27</v>
      </c>
      <c r="Y78" t="str">
        <f t="shared" si="8"/>
        <v>五得点表!3:13</v>
      </c>
      <c r="Z78" t="str">
        <f t="shared" si="9"/>
        <v>五得点表!17:27</v>
      </c>
      <c r="AA78" t="b">
        <f>OR(AND('測定結果'!E40&lt;=幼少年,'測定結果'!P40=""),AND('測定結果'!E40&gt;=壮年,'測定結果'!P40=""))</f>
        <v>1</v>
      </c>
    </row>
    <row r="79" spans="15:27" ht="12">
      <c r="O79">
        <v>30</v>
      </c>
      <c r="P79">
        <f>IF('測定結果'!E41="","",VLOOKUP('測定結果'!E41,年齢変換表,2))</f>
      </c>
      <c r="Q79" t="str">
        <f t="shared" si="0"/>
        <v>立得点表!3:13</v>
      </c>
      <c r="R79" t="str">
        <f t="shared" si="1"/>
        <v>立得点表!17:27</v>
      </c>
      <c r="S79" t="str">
        <f t="shared" si="2"/>
        <v>上得点表!3:13</v>
      </c>
      <c r="T79" t="str">
        <f t="shared" si="3"/>
        <v>上得点表!17:27</v>
      </c>
      <c r="U79" t="str">
        <f t="shared" si="4"/>
        <v>腕得点表!3:13</v>
      </c>
      <c r="V79" t="str">
        <f t="shared" si="5"/>
        <v>腕得点表!17:27</v>
      </c>
      <c r="W79" t="str">
        <f t="shared" si="6"/>
        <v>往得点表!3:13</v>
      </c>
      <c r="X79" t="str">
        <f t="shared" si="7"/>
        <v>往得点表!17:27</v>
      </c>
      <c r="Y79" t="str">
        <f t="shared" si="8"/>
        <v>五得点表!3:13</v>
      </c>
      <c r="Z79" t="str">
        <f t="shared" si="9"/>
        <v>五得点表!17:27</v>
      </c>
      <c r="AA79" t="b">
        <f>OR(AND('測定結果'!E41&lt;=幼少年,'測定結果'!P41=""),AND('測定結果'!E41&gt;=壮年,'測定結果'!P41=""))</f>
        <v>1</v>
      </c>
    </row>
    <row r="80" spans="15:27" ht="12">
      <c r="O80">
        <v>31</v>
      </c>
      <c r="P80">
        <f>IF('測定結果'!E42="","",VLOOKUP('測定結果'!E42,年齢変換表,2))</f>
      </c>
      <c r="Q80" t="str">
        <f t="shared" si="0"/>
        <v>立得点表!3:13</v>
      </c>
      <c r="R80" t="str">
        <f t="shared" si="1"/>
        <v>立得点表!17:27</v>
      </c>
      <c r="S80" t="str">
        <f t="shared" si="2"/>
        <v>上得点表!3:13</v>
      </c>
      <c r="T80" t="str">
        <f t="shared" si="3"/>
        <v>上得点表!17:27</v>
      </c>
      <c r="U80" t="str">
        <f t="shared" si="4"/>
        <v>腕得点表!3:13</v>
      </c>
      <c r="V80" t="str">
        <f t="shared" si="5"/>
        <v>腕得点表!17:27</v>
      </c>
      <c r="W80" t="str">
        <f t="shared" si="6"/>
        <v>往得点表!3:13</v>
      </c>
      <c r="X80" t="str">
        <f t="shared" si="7"/>
        <v>往得点表!17:27</v>
      </c>
      <c r="Y80" t="str">
        <f t="shared" si="8"/>
        <v>五得点表!3:13</v>
      </c>
      <c r="Z80" t="str">
        <f t="shared" si="9"/>
        <v>五得点表!17:27</v>
      </c>
      <c r="AA80" t="b">
        <f>OR(AND('測定結果'!E42&lt;=幼少年,'測定結果'!P42=""),AND('測定結果'!E42&gt;=壮年,'測定結果'!P42=""))</f>
        <v>1</v>
      </c>
    </row>
    <row r="81" spans="15:27" ht="12">
      <c r="O81">
        <v>32</v>
      </c>
      <c r="P81">
        <f>IF('測定結果'!E43="","",VLOOKUP('測定結果'!E43,年齢変換表,2))</f>
      </c>
      <c r="Q81" t="str">
        <f t="shared" si="0"/>
        <v>立得点表!3:13</v>
      </c>
      <c r="R81" t="str">
        <f t="shared" si="1"/>
        <v>立得点表!17:27</v>
      </c>
      <c r="S81" t="str">
        <f t="shared" si="2"/>
        <v>上得点表!3:13</v>
      </c>
      <c r="T81" t="str">
        <f t="shared" si="3"/>
        <v>上得点表!17:27</v>
      </c>
      <c r="U81" t="str">
        <f t="shared" si="4"/>
        <v>腕得点表!3:13</v>
      </c>
      <c r="V81" t="str">
        <f t="shared" si="5"/>
        <v>腕得点表!17:27</v>
      </c>
      <c r="W81" t="str">
        <f t="shared" si="6"/>
        <v>往得点表!3:13</v>
      </c>
      <c r="X81" t="str">
        <f t="shared" si="7"/>
        <v>往得点表!17:27</v>
      </c>
      <c r="Y81" t="str">
        <f t="shared" si="8"/>
        <v>五得点表!3:13</v>
      </c>
      <c r="Z81" t="str">
        <f t="shared" si="9"/>
        <v>五得点表!17:27</v>
      </c>
      <c r="AA81" t="b">
        <f>OR(AND('測定結果'!E43&lt;=幼少年,'測定結果'!P43=""),AND('測定結果'!E43&gt;=壮年,'測定結果'!P43=""))</f>
        <v>1</v>
      </c>
    </row>
    <row r="82" spans="15:27" ht="12">
      <c r="O82">
        <v>33</v>
      </c>
      <c r="P82">
        <f>IF('測定結果'!E44="","",VLOOKUP('測定結果'!E44,年齢変換表,2))</f>
      </c>
      <c r="Q82" t="str">
        <f aca="true" t="shared" si="10" ref="Q82:Q113">"立得点表!"&amp;$P82&amp;"3:"&amp;$P82&amp;"13"</f>
        <v>立得点表!3:13</v>
      </c>
      <c r="R82" t="str">
        <f aca="true" t="shared" si="11" ref="R82:R113">"立得点表!"&amp;$P82&amp;"17:"&amp;$P82&amp;"27"</f>
        <v>立得点表!17:27</v>
      </c>
      <c r="S82" t="str">
        <f aca="true" t="shared" si="12" ref="S82:S113">"上得点表!"&amp;$P82&amp;"3:"&amp;$P82&amp;"13"</f>
        <v>上得点表!3:13</v>
      </c>
      <c r="T82" t="str">
        <f aca="true" t="shared" si="13" ref="T82:T113">"上得点表!"&amp;$P82&amp;"17:"&amp;$P82&amp;"27"</f>
        <v>上得点表!17:27</v>
      </c>
      <c r="U82" t="str">
        <f aca="true" t="shared" si="14" ref="U82:U113">"腕得点表!"&amp;$P82&amp;"3:"&amp;$P82&amp;"13"</f>
        <v>腕得点表!3:13</v>
      </c>
      <c r="V82" t="str">
        <f aca="true" t="shared" si="15" ref="V82:V113">"腕得点表!"&amp;$P82&amp;"17:"&amp;$P82&amp;"27"</f>
        <v>腕得点表!17:27</v>
      </c>
      <c r="W82" t="str">
        <f aca="true" t="shared" si="16" ref="W82:W113">"往得点表!"&amp;$P82&amp;"3:"&amp;$P82&amp;"13"</f>
        <v>往得点表!3:13</v>
      </c>
      <c r="X82" t="str">
        <f aca="true" t="shared" si="17" ref="X82:X113">"往得点表!"&amp;$P82&amp;"17:"&amp;$P82&amp;"27"</f>
        <v>往得点表!17:27</v>
      </c>
      <c r="Y82" t="str">
        <f aca="true" t="shared" si="18" ref="Y82:Y113">"五得点表!"&amp;$P82&amp;"3:"&amp;$P82&amp;"13"</f>
        <v>五得点表!3:13</v>
      </c>
      <c r="Z82" t="str">
        <f aca="true" t="shared" si="19" ref="Z82:Z113">"五得点表!"&amp;$P82&amp;"17:"&amp;$P82&amp;"27"</f>
        <v>五得点表!17:27</v>
      </c>
      <c r="AA82" t="b">
        <f>OR(AND('測定結果'!E44&lt;=幼少年,'測定結果'!P44=""),AND('測定結果'!E44&gt;=壮年,'測定結果'!P44=""))</f>
        <v>1</v>
      </c>
    </row>
    <row r="83" spans="15:27" ht="12">
      <c r="O83">
        <v>34</v>
      </c>
      <c r="P83">
        <f>IF('測定結果'!E45="","",VLOOKUP('測定結果'!E45,年齢変換表,2))</f>
      </c>
      <c r="Q83" t="str">
        <f t="shared" si="10"/>
        <v>立得点表!3:13</v>
      </c>
      <c r="R83" t="str">
        <f t="shared" si="11"/>
        <v>立得点表!17:27</v>
      </c>
      <c r="S83" t="str">
        <f t="shared" si="12"/>
        <v>上得点表!3:13</v>
      </c>
      <c r="T83" t="str">
        <f t="shared" si="13"/>
        <v>上得点表!17:27</v>
      </c>
      <c r="U83" t="str">
        <f t="shared" si="14"/>
        <v>腕得点表!3:13</v>
      </c>
      <c r="V83" t="str">
        <f t="shared" si="15"/>
        <v>腕得点表!17:27</v>
      </c>
      <c r="W83" t="str">
        <f t="shared" si="16"/>
        <v>往得点表!3:13</v>
      </c>
      <c r="X83" t="str">
        <f t="shared" si="17"/>
        <v>往得点表!17:27</v>
      </c>
      <c r="Y83" t="str">
        <f t="shared" si="18"/>
        <v>五得点表!3:13</v>
      </c>
      <c r="Z83" t="str">
        <f t="shared" si="19"/>
        <v>五得点表!17:27</v>
      </c>
      <c r="AA83" t="b">
        <f>OR(AND('測定結果'!E45&lt;=幼少年,'測定結果'!P45=""),AND('測定結果'!E45&gt;=壮年,'測定結果'!P45=""))</f>
        <v>1</v>
      </c>
    </row>
    <row r="84" spans="15:27" ht="12">
      <c r="O84">
        <v>35</v>
      </c>
      <c r="P84">
        <f>IF('測定結果'!E46="","",VLOOKUP('測定結果'!E46,年齢変換表,2))</f>
      </c>
      <c r="Q84" t="str">
        <f t="shared" si="10"/>
        <v>立得点表!3:13</v>
      </c>
      <c r="R84" t="str">
        <f t="shared" si="11"/>
        <v>立得点表!17:27</v>
      </c>
      <c r="S84" t="str">
        <f t="shared" si="12"/>
        <v>上得点表!3:13</v>
      </c>
      <c r="T84" t="str">
        <f t="shared" si="13"/>
        <v>上得点表!17:27</v>
      </c>
      <c r="U84" t="str">
        <f t="shared" si="14"/>
        <v>腕得点表!3:13</v>
      </c>
      <c r="V84" t="str">
        <f t="shared" si="15"/>
        <v>腕得点表!17:27</v>
      </c>
      <c r="W84" t="str">
        <f t="shared" si="16"/>
        <v>往得点表!3:13</v>
      </c>
      <c r="X84" t="str">
        <f t="shared" si="17"/>
        <v>往得点表!17:27</v>
      </c>
      <c r="Y84" t="str">
        <f t="shared" si="18"/>
        <v>五得点表!3:13</v>
      </c>
      <c r="Z84" t="str">
        <f t="shared" si="19"/>
        <v>五得点表!17:27</v>
      </c>
      <c r="AA84" t="b">
        <f>OR(AND('測定結果'!E46&lt;=幼少年,'測定結果'!P46=""),AND('測定結果'!E46&gt;=壮年,'測定結果'!P46=""))</f>
        <v>1</v>
      </c>
    </row>
    <row r="85" spans="15:27" ht="12">
      <c r="O85">
        <v>36</v>
      </c>
      <c r="P85">
        <f>IF('測定結果'!E47="","",VLOOKUP('測定結果'!E47,年齢変換表,2))</f>
      </c>
      <c r="Q85" t="str">
        <f t="shared" si="10"/>
        <v>立得点表!3:13</v>
      </c>
      <c r="R85" t="str">
        <f t="shared" si="11"/>
        <v>立得点表!17:27</v>
      </c>
      <c r="S85" t="str">
        <f t="shared" si="12"/>
        <v>上得点表!3:13</v>
      </c>
      <c r="T85" t="str">
        <f t="shared" si="13"/>
        <v>上得点表!17:27</v>
      </c>
      <c r="U85" t="str">
        <f t="shared" si="14"/>
        <v>腕得点表!3:13</v>
      </c>
      <c r="V85" t="str">
        <f t="shared" si="15"/>
        <v>腕得点表!17:27</v>
      </c>
      <c r="W85" t="str">
        <f t="shared" si="16"/>
        <v>往得点表!3:13</v>
      </c>
      <c r="X85" t="str">
        <f t="shared" si="17"/>
        <v>往得点表!17:27</v>
      </c>
      <c r="Y85" t="str">
        <f t="shared" si="18"/>
        <v>五得点表!3:13</v>
      </c>
      <c r="Z85" t="str">
        <f t="shared" si="19"/>
        <v>五得点表!17:27</v>
      </c>
      <c r="AA85" t="b">
        <f>OR(AND('測定結果'!E47&lt;=幼少年,'測定結果'!P47=""),AND('測定結果'!E47&gt;=壮年,'測定結果'!P47=""))</f>
        <v>1</v>
      </c>
    </row>
    <row r="86" spans="15:27" ht="12">
      <c r="O86">
        <v>37</v>
      </c>
      <c r="P86">
        <f>IF('測定結果'!E48="","",VLOOKUP('測定結果'!E48,年齢変換表,2))</f>
      </c>
      <c r="Q86" t="str">
        <f t="shared" si="10"/>
        <v>立得点表!3:13</v>
      </c>
      <c r="R86" t="str">
        <f t="shared" si="11"/>
        <v>立得点表!17:27</v>
      </c>
      <c r="S86" t="str">
        <f t="shared" si="12"/>
        <v>上得点表!3:13</v>
      </c>
      <c r="T86" t="str">
        <f t="shared" si="13"/>
        <v>上得点表!17:27</v>
      </c>
      <c r="U86" t="str">
        <f t="shared" si="14"/>
        <v>腕得点表!3:13</v>
      </c>
      <c r="V86" t="str">
        <f t="shared" si="15"/>
        <v>腕得点表!17:27</v>
      </c>
      <c r="W86" t="str">
        <f t="shared" si="16"/>
        <v>往得点表!3:13</v>
      </c>
      <c r="X86" t="str">
        <f t="shared" si="17"/>
        <v>往得点表!17:27</v>
      </c>
      <c r="Y86" t="str">
        <f t="shared" si="18"/>
        <v>五得点表!3:13</v>
      </c>
      <c r="Z86" t="str">
        <f t="shared" si="19"/>
        <v>五得点表!17:27</v>
      </c>
      <c r="AA86" t="b">
        <f>OR(AND('測定結果'!E48&lt;=幼少年,'測定結果'!P48=""),AND('測定結果'!E48&gt;=壮年,'測定結果'!P48=""))</f>
        <v>1</v>
      </c>
    </row>
    <row r="87" spans="15:27" ht="12">
      <c r="O87">
        <v>38</v>
      </c>
      <c r="P87">
        <f>IF('測定結果'!E49="","",VLOOKUP('測定結果'!E49,年齢変換表,2))</f>
      </c>
      <c r="Q87" t="str">
        <f t="shared" si="10"/>
        <v>立得点表!3:13</v>
      </c>
      <c r="R87" t="str">
        <f t="shared" si="11"/>
        <v>立得点表!17:27</v>
      </c>
      <c r="S87" t="str">
        <f t="shared" si="12"/>
        <v>上得点表!3:13</v>
      </c>
      <c r="T87" t="str">
        <f t="shared" si="13"/>
        <v>上得点表!17:27</v>
      </c>
      <c r="U87" t="str">
        <f t="shared" si="14"/>
        <v>腕得点表!3:13</v>
      </c>
      <c r="V87" t="str">
        <f t="shared" si="15"/>
        <v>腕得点表!17:27</v>
      </c>
      <c r="W87" t="str">
        <f t="shared" si="16"/>
        <v>往得点表!3:13</v>
      </c>
      <c r="X87" t="str">
        <f t="shared" si="17"/>
        <v>往得点表!17:27</v>
      </c>
      <c r="Y87" t="str">
        <f t="shared" si="18"/>
        <v>五得点表!3:13</v>
      </c>
      <c r="Z87" t="str">
        <f t="shared" si="19"/>
        <v>五得点表!17:27</v>
      </c>
      <c r="AA87" t="b">
        <f>OR(AND('測定結果'!E49&lt;=幼少年,'測定結果'!P49=""),AND('測定結果'!E49&gt;=壮年,'測定結果'!P49=""))</f>
        <v>1</v>
      </c>
    </row>
    <row r="88" spans="15:27" ht="12">
      <c r="O88">
        <v>39</v>
      </c>
      <c r="P88">
        <f>IF('測定結果'!E50="","",VLOOKUP('測定結果'!E50,年齢変換表,2))</f>
      </c>
      <c r="Q88" t="str">
        <f t="shared" si="10"/>
        <v>立得点表!3:13</v>
      </c>
      <c r="R88" t="str">
        <f t="shared" si="11"/>
        <v>立得点表!17:27</v>
      </c>
      <c r="S88" t="str">
        <f t="shared" si="12"/>
        <v>上得点表!3:13</v>
      </c>
      <c r="T88" t="str">
        <f t="shared" si="13"/>
        <v>上得点表!17:27</v>
      </c>
      <c r="U88" t="str">
        <f t="shared" si="14"/>
        <v>腕得点表!3:13</v>
      </c>
      <c r="V88" t="str">
        <f t="shared" si="15"/>
        <v>腕得点表!17:27</v>
      </c>
      <c r="W88" t="str">
        <f t="shared" si="16"/>
        <v>往得点表!3:13</v>
      </c>
      <c r="X88" t="str">
        <f t="shared" si="17"/>
        <v>往得点表!17:27</v>
      </c>
      <c r="Y88" t="str">
        <f t="shared" si="18"/>
        <v>五得点表!3:13</v>
      </c>
      <c r="Z88" t="str">
        <f t="shared" si="19"/>
        <v>五得点表!17:27</v>
      </c>
      <c r="AA88" t="b">
        <f>OR(AND('測定結果'!E50&lt;=幼少年,'測定結果'!P50=""),AND('測定結果'!E50&gt;=壮年,'測定結果'!P50=""))</f>
        <v>1</v>
      </c>
    </row>
    <row r="89" spans="15:27" ht="12">
      <c r="O89">
        <v>40</v>
      </c>
      <c r="P89">
        <f>IF('測定結果'!E51="","",VLOOKUP('測定結果'!E51,年齢変換表,2))</f>
      </c>
      <c r="Q89" t="str">
        <f t="shared" si="10"/>
        <v>立得点表!3:13</v>
      </c>
      <c r="R89" t="str">
        <f t="shared" si="11"/>
        <v>立得点表!17:27</v>
      </c>
      <c r="S89" t="str">
        <f t="shared" si="12"/>
        <v>上得点表!3:13</v>
      </c>
      <c r="T89" t="str">
        <f t="shared" si="13"/>
        <v>上得点表!17:27</v>
      </c>
      <c r="U89" t="str">
        <f t="shared" si="14"/>
        <v>腕得点表!3:13</v>
      </c>
      <c r="V89" t="str">
        <f t="shared" si="15"/>
        <v>腕得点表!17:27</v>
      </c>
      <c r="W89" t="str">
        <f t="shared" si="16"/>
        <v>往得点表!3:13</v>
      </c>
      <c r="X89" t="str">
        <f t="shared" si="17"/>
        <v>往得点表!17:27</v>
      </c>
      <c r="Y89" t="str">
        <f t="shared" si="18"/>
        <v>五得点表!3:13</v>
      </c>
      <c r="Z89" t="str">
        <f t="shared" si="19"/>
        <v>五得点表!17:27</v>
      </c>
      <c r="AA89" t="b">
        <f>OR(AND('測定結果'!E51&lt;=幼少年,'測定結果'!P51=""),AND('測定結果'!E51&gt;=壮年,'測定結果'!P51=""))</f>
        <v>1</v>
      </c>
    </row>
    <row r="90" spans="15:27" ht="12">
      <c r="O90">
        <v>41</v>
      </c>
      <c r="P90">
        <f>IF('測定結果'!E52="","",VLOOKUP('測定結果'!E52,年齢変換表,2))</f>
      </c>
      <c r="Q90" t="str">
        <f t="shared" si="10"/>
        <v>立得点表!3:13</v>
      </c>
      <c r="R90" t="str">
        <f t="shared" si="11"/>
        <v>立得点表!17:27</v>
      </c>
      <c r="S90" t="str">
        <f t="shared" si="12"/>
        <v>上得点表!3:13</v>
      </c>
      <c r="T90" t="str">
        <f t="shared" si="13"/>
        <v>上得点表!17:27</v>
      </c>
      <c r="U90" t="str">
        <f t="shared" si="14"/>
        <v>腕得点表!3:13</v>
      </c>
      <c r="V90" t="str">
        <f t="shared" si="15"/>
        <v>腕得点表!17:27</v>
      </c>
      <c r="W90" t="str">
        <f t="shared" si="16"/>
        <v>往得点表!3:13</v>
      </c>
      <c r="X90" t="str">
        <f t="shared" si="17"/>
        <v>往得点表!17:27</v>
      </c>
      <c r="Y90" t="str">
        <f t="shared" si="18"/>
        <v>五得点表!3:13</v>
      </c>
      <c r="Z90" t="str">
        <f t="shared" si="19"/>
        <v>五得点表!17:27</v>
      </c>
      <c r="AA90" t="b">
        <f>OR(AND('測定結果'!E52&lt;=幼少年,'測定結果'!P52=""),AND('測定結果'!E52&gt;=壮年,'測定結果'!P52=""))</f>
        <v>1</v>
      </c>
    </row>
    <row r="91" spans="15:27" ht="12">
      <c r="O91">
        <v>42</v>
      </c>
      <c r="P91">
        <f>IF('測定結果'!E53="","",VLOOKUP('測定結果'!E53,年齢変換表,2))</f>
      </c>
      <c r="Q91" t="str">
        <f t="shared" si="10"/>
        <v>立得点表!3:13</v>
      </c>
      <c r="R91" t="str">
        <f t="shared" si="11"/>
        <v>立得点表!17:27</v>
      </c>
      <c r="S91" t="str">
        <f t="shared" si="12"/>
        <v>上得点表!3:13</v>
      </c>
      <c r="T91" t="str">
        <f t="shared" si="13"/>
        <v>上得点表!17:27</v>
      </c>
      <c r="U91" t="str">
        <f t="shared" si="14"/>
        <v>腕得点表!3:13</v>
      </c>
      <c r="V91" t="str">
        <f t="shared" si="15"/>
        <v>腕得点表!17:27</v>
      </c>
      <c r="W91" t="str">
        <f t="shared" si="16"/>
        <v>往得点表!3:13</v>
      </c>
      <c r="X91" t="str">
        <f t="shared" si="17"/>
        <v>往得点表!17:27</v>
      </c>
      <c r="Y91" t="str">
        <f t="shared" si="18"/>
        <v>五得点表!3:13</v>
      </c>
      <c r="Z91" t="str">
        <f t="shared" si="19"/>
        <v>五得点表!17:27</v>
      </c>
      <c r="AA91" t="b">
        <f>OR(AND('測定結果'!E53&lt;=幼少年,'測定結果'!P53=""),AND('測定結果'!E53&gt;=壮年,'測定結果'!P53=""))</f>
        <v>1</v>
      </c>
    </row>
    <row r="92" spans="15:27" ht="12">
      <c r="O92">
        <v>43</v>
      </c>
      <c r="P92">
        <f>IF('測定結果'!E54="","",VLOOKUP('測定結果'!E54,年齢変換表,2))</f>
      </c>
      <c r="Q92" t="str">
        <f t="shared" si="10"/>
        <v>立得点表!3:13</v>
      </c>
      <c r="R92" t="str">
        <f t="shared" si="11"/>
        <v>立得点表!17:27</v>
      </c>
      <c r="S92" t="str">
        <f t="shared" si="12"/>
        <v>上得点表!3:13</v>
      </c>
      <c r="T92" t="str">
        <f t="shared" si="13"/>
        <v>上得点表!17:27</v>
      </c>
      <c r="U92" t="str">
        <f t="shared" si="14"/>
        <v>腕得点表!3:13</v>
      </c>
      <c r="V92" t="str">
        <f t="shared" si="15"/>
        <v>腕得点表!17:27</v>
      </c>
      <c r="W92" t="str">
        <f t="shared" si="16"/>
        <v>往得点表!3:13</v>
      </c>
      <c r="X92" t="str">
        <f t="shared" si="17"/>
        <v>往得点表!17:27</v>
      </c>
      <c r="Y92" t="str">
        <f t="shared" si="18"/>
        <v>五得点表!3:13</v>
      </c>
      <c r="Z92" t="str">
        <f t="shared" si="19"/>
        <v>五得点表!17:27</v>
      </c>
      <c r="AA92" t="b">
        <f>OR(AND('測定結果'!E54&lt;=幼少年,'測定結果'!P54=""),AND('測定結果'!E54&gt;=壮年,'測定結果'!P54=""))</f>
        <v>1</v>
      </c>
    </row>
    <row r="93" spans="15:27" ht="12">
      <c r="O93">
        <v>44</v>
      </c>
      <c r="P93">
        <f>IF('測定結果'!E55="","",VLOOKUP('測定結果'!E55,年齢変換表,2))</f>
      </c>
      <c r="Q93" t="str">
        <f t="shared" si="10"/>
        <v>立得点表!3:13</v>
      </c>
      <c r="R93" t="str">
        <f t="shared" si="11"/>
        <v>立得点表!17:27</v>
      </c>
      <c r="S93" t="str">
        <f t="shared" si="12"/>
        <v>上得点表!3:13</v>
      </c>
      <c r="T93" t="str">
        <f t="shared" si="13"/>
        <v>上得点表!17:27</v>
      </c>
      <c r="U93" t="str">
        <f t="shared" si="14"/>
        <v>腕得点表!3:13</v>
      </c>
      <c r="V93" t="str">
        <f t="shared" si="15"/>
        <v>腕得点表!17:27</v>
      </c>
      <c r="W93" t="str">
        <f t="shared" si="16"/>
        <v>往得点表!3:13</v>
      </c>
      <c r="X93" t="str">
        <f t="shared" si="17"/>
        <v>往得点表!17:27</v>
      </c>
      <c r="Y93" t="str">
        <f t="shared" si="18"/>
        <v>五得点表!3:13</v>
      </c>
      <c r="Z93" t="str">
        <f t="shared" si="19"/>
        <v>五得点表!17:27</v>
      </c>
      <c r="AA93" t="b">
        <f>OR(AND('測定結果'!E55&lt;=幼少年,'測定結果'!P55=""),AND('測定結果'!E55&gt;=壮年,'測定結果'!P55=""))</f>
        <v>1</v>
      </c>
    </row>
    <row r="94" spans="15:27" ht="12">
      <c r="O94">
        <v>45</v>
      </c>
      <c r="P94">
        <f>IF('測定結果'!E56="","",VLOOKUP('測定結果'!E56,年齢変換表,2))</f>
      </c>
      <c r="Q94" t="str">
        <f t="shared" si="10"/>
        <v>立得点表!3:13</v>
      </c>
      <c r="R94" t="str">
        <f t="shared" si="11"/>
        <v>立得点表!17:27</v>
      </c>
      <c r="S94" t="str">
        <f t="shared" si="12"/>
        <v>上得点表!3:13</v>
      </c>
      <c r="T94" t="str">
        <f t="shared" si="13"/>
        <v>上得点表!17:27</v>
      </c>
      <c r="U94" t="str">
        <f t="shared" si="14"/>
        <v>腕得点表!3:13</v>
      </c>
      <c r="V94" t="str">
        <f t="shared" si="15"/>
        <v>腕得点表!17:27</v>
      </c>
      <c r="W94" t="str">
        <f t="shared" si="16"/>
        <v>往得点表!3:13</v>
      </c>
      <c r="X94" t="str">
        <f t="shared" si="17"/>
        <v>往得点表!17:27</v>
      </c>
      <c r="Y94" t="str">
        <f t="shared" si="18"/>
        <v>五得点表!3:13</v>
      </c>
      <c r="Z94" t="str">
        <f t="shared" si="19"/>
        <v>五得点表!17:27</v>
      </c>
      <c r="AA94" t="b">
        <f>OR(AND('測定結果'!E56&lt;=幼少年,'測定結果'!P56=""),AND('測定結果'!E56&gt;=壮年,'測定結果'!P56=""))</f>
        <v>1</v>
      </c>
    </row>
    <row r="95" spans="15:27" ht="12">
      <c r="O95">
        <v>46</v>
      </c>
      <c r="P95">
        <f>IF('測定結果'!E57="","",VLOOKUP('測定結果'!E57,年齢変換表,2))</f>
      </c>
      <c r="Q95" t="str">
        <f t="shared" si="10"/>
        <v>立得点表!3:13</v>
      </c>
      <c r="R95" t="str">
        <f t="shared" si="11"/>
        <v>立得点表!17:27</v>
      </c>
      <c r="S95" t="str">
        <f t="shared" si="12"/>
        <v>上得点表!3:13</v>
      </c>
      <c r="T95" t="str">
        <f t="shared" si="13"/>
        <v>上得点表!17:27</v>
      </c>
      <c r="U95" t="str">
        <f t="shared" si="14"/>
        <v>腕得点表!3:13</v>
      </c>
      <c r="V95" t="str">
        <f t="shared" si="15"/>
        <v>腕得点表!17:27</v>
      </c>
      <c r="W95" t="str">
        <f t="shared" si="16"/>
        <v>往得点表!3:13</v>
      </c>
      <c r="X95" t="str">
        <f t="shared" si="17"/>
        <v>往得点表!17:27</v>
      </c>
      <c r="Y95" t="str">
        <f t="shared" si="18"/>
        <v>五得点表!3:13</v>
      </c>
      <c r="Z95" t="str">
        <f t="shared" si="19"/>
        <v>五得点表!17:27</v>
      </c>
      <c r="AA95" t="b">
        <f>OR(AND('測定結果'!E57&lt;=幼少年,'測定結果'!P57=""),AND('測定結果'!E57&gt;=壮年,'測定結果'!P57=""))</f>
        <v>1</v>
      </c>
    </row>
    <row r="96" spans="15:27" ht="12">
      <c r="O96">
        <v>47</v>
      </c>
      <c r="P96">
        <f>IF('測定結果'!E58="","",VLOOKUP('測定結果'!E58,年齢変換表,2))</f>
      </c>
      <c r="Q96" t="str">
        <f t="shared" si="10"/>
        <v>立得点表!3:13</v>
      </c>
      <c r="R96" t="str">
        <f t="shared" si="11"/>
        <v>立得点表!17:27</v>
      </c>
      <c r="S96" t="str">
        <f t="shared" si="12"/>
        <v>上得点表!3:13</v>
      </c>
      <c r="T96" t="str">
        <f t="shared" si="13"/>
        <v>上得点表!17:27</v>
      </c>
      <c r="U96" t="str">
        <f t="shared" si="14"/>
        <v>腕得点表!3:13</v>
      </c>
      <c r="V96" t="str">
        <f t="shared" si="15"/>
        <v>腕得点表!17:27</v>
      </c>
      <c r="W96" t="str">
        <f t="shared" si="16"/>
        <v>往得点表!3:13</v>
      </c>
      <c r="X96" t="str">
        <f t="shared" si="17"/>
        <v>往得点表!17:27</v>
      </c>
      <c r="Y96" t="str">
        <f t="shared" si="18"/>
        <v>五得点表!3:13</v>
      </c>
      <c r="Z96" t="str">
        <f t="shared" si="19"/>
        <v>五得点表!17:27</v>
      </c>
      <c r="AA96" t="b">
        <f>OR(AND('測定結果'!E58&lt;=幼少年,'測定結果'!P58=""),AND('測定結果'!E58&gt;=壮年,'測定結果'!P58=""))</f>
        <v>1</v>
      </c>
    </row>
    <row r="97" spans="15:27" ht="12">
      <c r="O97">
        <v>48</v>
      </c>
      <c r="P97">
        <f>IF('測定結果'!E59="","",VLOOKUP('測定結果'!E59,年齢変換表,2))</f>
      </c>
      <c r="Q97" t="str">
        <f t="shared" si="10"/>
        <v>立得点表!3:13</v>
      </c>
      <c r="R97" t="str">
        <f t="shared" si="11"/>
        <v>立得点表!17:27</v>
      </c>
      <c r="S97" t="str">
        <f t="shared" si="12"/>
        <v>上得点表!3:13</v>
      </c>
      <c r="T97" t="str">
        <f t="shared" si="13"/>
        <v>上得点表!17:27</v>
      </c>
      <c r="U97" t="str">
        <f t="shared" si="14"/>
        <v>腕得点表!3:13</v>
      </c>
      <c r="V97" t="str">
        <f t="shared" si="15"/>
        <v>腕得点表!17:27</v>
      </c>
      <c r="W97" t="str">
        <f t="shared" si="16"/>
        <v>往得点表!3:13</v>
      </c>
      <c r="X97" t="str">
        <f t="shared" si="17"/>
        <v>往得点表!17:27</v>
      </c>
      <c r="Y97" t="str">
        <f t="shared" si="18"/>
        <v>五得点表!3:13</v>
      </c>
      <c r="Z97" t="str">
        <f t="shared" si="19"/>
        <v>五得点表!17:27</v>
      </c>
      <c r="AA97" t="b">
        <f>OR(AND('測定結果'!E59&lt;=幼少年,'測定結果'!P59=""),AND('測定結果'!E59&gt;=壮年,'測定結果'!P59=""))</f>
        <v>1</v>
      </c>
    </row>
    <row r="98" spans="15:27" ht="12">
      <c r="O98">
        <v>49</v>
      </c>
      <c r="P98">
        <f>IF('測定結果'!E60="","",VLOOKUP('測定結果'!E60,年齢変換表,2))</f>
      </c>
      <c r="Q98" t="str">
        <f t="shared" si="10"/>
        <v>立得点表!3:13</v>
      </c>
      <c r="R98" t="str">
        <f t="shared" si="11"/>
        <v>立得点表!17:27</v>
      </c>
      <c r="S98" t="str">
        <f t="shared" si="12"/>
        <v>上得点表!3:13</v>
      </c>
      <c r="T98" t="str">
        <f t="shared" si="13"/>
        <v>上得点表!17:27</v>
      </c>
      <c r="U98" t="str">
        <f t="shared" si="14"/>
        <v>腕得点表!3:13</v>
      </c>
      <c r="V98" t="str">
        <f t="shared" si="15"/>
        <v>腕得点表!17:27</v>
      </c>
      <c r="W98" t="str">
        <f t="shared" si="16"/>
        <v>往得点表!3:13</v>
      </c>
      <c r="X98" t="str">
        <f t="shared" si="17"/>
        <v>往得点表!17:27</v>
      </c>
      <c r="Y98" t="str">
        <f t="shared" si="18"/>
        <v>五得点表!3:13</v>
      </c>
      <c r="Z98" t="str">
        <f t="shared" si="19"/>
        <v>五得点表!17:27</v>
      </c>
      <c r="AA98" t="b">
        <f>OR(AND('測定結果'!E60&lt;=幼少年,'測定結果'!P60=""),AND('測定結果'!E60&gt;=壮年,'測定結果'!P60=""))</f>
        <v>1</v>
      </c>
    </row>
    <row r="99" spans="15:27" ht="12">
      <c r="O99">
        <v>50</v>
      </c>
      <c r="P99">
        <f>IF('測定結果'!E61="","",VLOOKUP('測定結果'!E61,年齢変換表,2))</f>
      </c>
      <c r="Q99" t="str">
        <f t="shared" si="10"/>
        <v>立得点表!3:13</v>
      </c>
      <c r="R99" t="str">
        <f t="shared" si="11"/>
        <v>立得点表!17:27</v>
      </c>
      <c r="S99" t="str">
        <f t="shared" si="12"/>
        <v>上得点表!3:13</v>
      </c>
      <c r="T99" t="str">
        <f t="shared" si="13"/>
        <v>上得点表!17:27</v>
      </c>
      <c r="U99" t="str">
        <f t="shared" si="14"/>
        <v>腕得点表!3:13</v>
      </c>
      <c r="V99" t="str">
        <f t="shared" si="15"/>
        <v>腕得点表!17:27</v>
      </c>
      <c r="W99" t="str">
        <f t="shared" si="16"/>
        <v>往得点表!3:13</v>
      </c>
      <c r="X99" t="str">
        <f t="shared" si="17"/>
        <v>往得点表!17:27</v>
      </c>
      <c r="Y99" t="str">
        <f t="shared" si="18"/>
        <v>五得点表!3:13</v>
      </c>
      <c r="Z99" t="str">
        <f t="shared" si="19"/>
        <v>五得点表!17:27</v>
      </c>
      <c r="AA99" t="b">
        <f>OR(AND('測定結果'!E61&lt;=幼少年,'測定結果'!P61=""),AND('測定結果'!E61&gt;=壮年,'測定結果'!P61=""))</f>
        <v>1</v>
      </c>
    </row>
    <row r="100" spans="15:27" ht="12">
      <c r="O100">
        <v>51</v>
      </c>
      <c r="P100">
        <f>IF('測定結果'!E62="","",VLOOKUP('測定結果'!E62,年齢変換表,2))</f>
      </c>
      <c r="Q100" t="str">
        <f t="shared" si="10"/>
        <v>立得点表!3:13</v>
      </c>
      <c r="R100" t="str">
        <f t="shared" si="11"/>
        <v>立得点表!17:27</v>
      </c>
      <c r="S100" t="str">
        <f t="shared" si="12"/>
        <v>上得点表!3:13</v>
      </c>
      <c r="T100" t="str">
        <f t="shared" si="13"/>
        <v>上得点表!17:27</v>
      </c>
      <c r="U100" t="str">
        <f t="shared" si="14"/>
        <v>腕得点表!3:13</v>
      </c>
      <c r="V100" t="str">
        <f t="shared" si="15"/>
        <v>腕得点表!17:27</v>
      </c>
      <c r="W100" t="str">
        <f t="shared" si="16"/>
        <v>往得点表!3:13</v>
      </c>
      <c r="X100" t="str">
        <f t="shared" si="17"/>
        <v>往得点表!17:27</v>
      </c>
      <c r="Y100" t="str">
        <f t="shared" si="18"/>
        <v>五得点表!3:13</v>
      </c>
      <c r="Z100" t="str">
        <f t="shared" si="19"/>
        <v>五得点表!17:27</v>
      </c>
      <c r="AA100" t="b">
        <f>OR(AND('測定結果'!E62&lt;=幼少年,'測定結果'!P62=""),AND('測定結果'!E62&gt;=壮年,'測定結果'!P62=""))</f>
        <v>1</v>
      </c>
    </row>
    <row r="101" spans="15:27" ht="12">
      <c r="O101">
        <v>52</v>
      </c>
      <c r="P101">
        <f>IF('測定結果'!E63="","",VLOOKUP('測定結果'!E63,年齢変換表,2))</f>
      </c>
      <c r="Q101" t="str">
        <f t="shared" si="10"/>
        <v>立得点表!3:13</v>
      </c>
      <c r="R101" t="str">
        <f t="shared" si="11"/>
        <v>立得点表!17:27</v>
      </c>
      <c r="S101" t="str">
        <f t="shared" si="12"/>
        <v>上得点表!3:13</v>
      </c>
      <c r="T101" t="str">
        <f t="shared" si="13"/>
        <v>上得点表!17:27</v>
      </c>
      <c r="U101" t="str">
        <f t="shared" si="14"/>
        <v>腕得点表!3:13</v>
      </c>
      <c r="V101" t="str">
        <f t="shared" si="15"/>
        <v>腕得点表!17:27</v>
      </c>
      <c r="W101" t="str">
        <f t="shared" si="16"/>
        <v>往得点表!3:13</v>
      </c>
      <c r="X101" t="str">
        <f t="shared" si="17"/>
        <v>往得点表!17:27</v>
      </c>
      <c r="Y101" t="str">
        <f t="shared" si="18"/>
        <v>五得点表!3:13</v>
      </c>
      <c r="Z101" t="str">
        <f t="shared" si="19"/>
        <v>五得点表!17:27</v>
      </c>
      <c r="AA101" t="b">
        <f>OR(AND('測定結果'!E63&lt;=幼少年,'測定結果'!P63=""),AND('測定結果'!E63&gt;=壮年,'測定結果'!P63=""))</f>
        <v>1</v>
      </c>
    </row>
    <row r="102" spans="15:27" ht="12">
      <c r="O102">
        <v>53</v>
      </c>
      <c r="P102">
        <f>IF('測定結果'!E64="","",VLOOKUP('測定結果'!E64,年齢変換表,2))</f>
      </c>
      <c r="Q102" t="str">
        <f t="shared" si="10"/>
        <v>立得点表!3:13</v>
      </c>
      <c r="R102" t="str">
        <f t="shared" si="11"/>
        <v>立得点表!17:27</v>
      </c>
      <c r="S102" t="str">
        <f t="shared" si="12"/>
        <v>上得点表!3:13</v>
      </c>
      <c r="T102" t="str">
        <f t="shared" si="13"/>
        <v>上得点表!17:27</v>
      </c>
      <c r="U102" t="str">
        <f t="shared" si="14"/>
        <v>腕得点表!3:13</v>
      </c>
      <c r="V102" t="str">
        <f t="shared" si="15"/>
        <v>腕得点表!17:27</v>
      </c>
      <c r="W102" t="str">
        <f t="shared" si="16"/>
        <v>往得点表!3:13</v>
      </c>
      <c r="X102" t="str">
        <f t="shared" si="17"/>
        <v>往得点表!17:27</v>
      </c>
      <c r="Y102" t="str">
        <f t="shared" si="18"/>
        <v>五得点表!3:13</v>
      </c>
      <c r="Z102" t="str">
        <f t="shared" si="19"/>
        <v>五得点表!17:27</v>
      </c>
      <c r="AA102" t="b">
        <f>OR(AND('測定結果'!E64&lt;=幼少年,'測定結果'!P64=""),AND('測定結果'!E64&gt;=壮年,'測定結果'!P64=""))</f>
        <v>1</v>
      </c>
    </row>
    <row r="103" spans="15:27" ht="12">
      <c r="O103">
        <v>54</v>
      </c>
      <c r="P103">
        <f>IF('測定結果'!E65="","",VLOOKUP('測定結果'!E65,年齢変換表,2))</f>
      </c>
      <c r="Q103" t="str">
        <f t="shared" si="10"/>
        <v>立得点表!3:13</v>
      </c>
      <c r="R103" t="str">
        <f t="shared" si="11"/>
        <v>立得点表!17:27</v>
      </c>
      <c r="S103" t="str">
        <f t="shared" si="12"/>
        <v>上得点表!3:13</v>
      </c>
      <c r="T103" t="str">
        <f t="shared" si="13"/>
        <v>上得点表!17:27</v>
      </c>
      <c r="U103" t="str">
        <f t="shared" si="14"/>
        <v>腕得点表!3:13</v>
      </c>
      <c r="V103" t="str">
        <f t="shared" si="15"/>
        <v>腕得点表!17:27</v>
      </c>
      <c r="W103" t="str">
        <f t="shared" si="16"/>
        <v>往得点表!3:13</v>
      </c>
      <c r="X103" t="str">
        <f t="shared" si="17"/>
        <v>往得点表!17:27</v>
      </c>
      <c r="Y103" t="str">
        <f t="shared" si="18"/>
        <v>五得点表!3:13</v>
      </c>
      <c r="Z103" t="str">
        <f t="shared" si="19"/>
        <v>五得点表!17:27</v>
      </c>
      <c r="AA103" t="b">
        <f>OR(AND('測定結果'!E65&lt;=幼少年,'測定結果'!P65=""),AND('測定結果'!E65&gt;=壮年,'測定結果'!P65=""))</f>
        <v>1</v>
      </c>
    </row>
    <row r="104" spans="15:27" ht="12">
      <c r="O104">
        <v>55</v>
      </c>
      <c r="P104">
        <f>IF('測定結果'!E66="","",VLOOKUP('測定結果'!E66,年齢変換表,2))</f>
      </c>
      <c r="Q104" t="str">
        <f t="shared" si="10"/>
        <v>立得点表!3:13</v>
      </c>
      <c r="R104" t="str">
        <f t="shared" si="11"/>
        <v>立得点表!17:27</v>
      </c>
      <c r="S104" t="str">
        <f t="shared" si="12"/>
        <v>上得点表!3:13</v>
      </c>
      <c r="T104" t="str">
        <f t="shared" si="13"/>
        <v>上得点表!17:27</v>
      </c>
      <c r="U104" t="str">
        <f t="shared" si="14"/>
        <v>腕得点表!3:13</v>
      </c>
      <c r="V104" t="str">
        <f t="shared" si="15"/>
        <v>腕得点表!17:27</v>
      </c>
      <c r="W104" t="str">
        <f t="shared" si="16"/>
        <v>往得点表!3:13</v>
      </c>
      <c r="X104" t="str">
        <f t="shared" si="17"/>
        <v>往得点表!17:27</v>
      </c>
      <c r="Y104" t="str">
        <f t="shared" si="18"/>
        <v>五得点表!3:13</v>
      </c>
      <c r="Z104" t="str">
        <f t="shared" si="19"/>
        <v>五得点表!17:27</v>
      </c>
      <c r="AA104" t="b">
        <f>OR(AND('測定結果'!E66&lt;=幼少年,'測定結果'!P66=""),AND('測定結果'!E66&gt;=壮年,'測定結果'!P66=""))</f>
        <v>1</v>
      </c>
    </row>
    <row r="105" spans="15:27" ht="12">
      <c r="O105">
        <v>56</v>
      </c>
      <c r="P105">
        <f>IF('測定結果'!E67="","",VLOOKUP('測定結果'!E67,年齢変換表,2))</f>
      </c>
      <c r="Q105" t="str">
        <f t="shared" si="10"/>
        <v>立得点表!3:13</v>
      </c>
      <c r="R105" t="str">
        <f t="shared" si="11"/>
        <v>立得点表!17:27</v>
      </c>
      <c r="S105" t="str">
        <f t="shared" si="12"/>
        <v>上得点表!3:13</v>
      </c>
      <c r="T105" t="str">
        <f t="shared" si="13"/>
        <v>上得点表!17:27</v>
      </c>
      <c r="U105" t="str">
        <f t="shared" si="14"/>
        <v>腕得点表!3:13</v>
      </c>
      <c r="V105" t="str">
        <f t="shared" si="15"/>
        <v>腕得点表!17:27</v>
      </c>
      <c r="W105" t="str">
        <f t="shared" si="16"/>
        <v>往得点表!3:13</v>
      </c>
      <c r="X105" t="str">
        <f t="shared" si="17"/>
        <v>往得点表!17:27</v>
      </c>
      <c r="Y105" t="str">
        <f t="shared" si="18"/>
        <v>五得点表!3:13</v>
      </c>
      <c r="Z105" t="str">
        <f t="shared" si="19"/>
        <v>五得点表!17:27</v>
      </c>
      <c r="AA105" t="b">
        <f>OR(AND('測定結果'!E67&lt;=幼少年,'測定結果'!P67=""),AND('測定結果'!E67&gt;=壮年,'測定結果'!P67=""))</f>
        <v>1</v>
      </c>
    </row>
    <row r="106" spans="15:27" ht="12">
      <c r="O106">
        <v>57</v>
      </c>
      <c r="P106">
        <f>IF('測定結果'!E68="","",VLOOKUP('測定結果'!E68,年齢変換表,2))</f>
      </c>
      <c r="Q106" t="str">
        <f t="shared" si="10"/>
        <v>立得点表!3:13</v>
      </c>
      <c r="R106" t="str">
        <f t="shared" si="11"/>
        <v>立得点表!17:27</v>
      </c>
      <c r="S106" t="str">
        <f t="shared" si="12"/>
        <v>上得点表!3:13</v>
      </c>
      <c r="T106" t="str">
        <f t="shared" si="13"/>
        <v>上得点表!17:27</v>
      </c>
      <c r="U106" t="str">
        <f t="shared" si="14"/>
        <v>腕得点表!3:13</v>
      </c>
      <c r="V106" t="str">
        <f t="shared" si="15"/>
        <v>腕得点表!17:27</v>
      </c>
      <c r="W106" t="str">
        <f t="shared" si="16"/>
        <v>往得点表!3:13</v>
      </c>
      <c r="X106" t="str">
        <f t="shared" si="17"/>
        <v>往得点表!17:27</v>
      </c>
      <c r="Y106" t="str">
        <f t="shared" si="18"/>
        <v>五得点表!3:13</v>
      </c>
      <c r="Z106" t="str">
        <f t="shared" si="19"/>
        <v>五得点表!17:27</v>
      </c>
      <c r="AA106" t="b">
        <f>OR(AND('測定結果'!E68&lt;=幼少年,'測定結果'!P68=""),AND('測定結果'!E68&gt;=壮年,'測定結果'!P68=""))</f>
        <v>1</v>
      </c>
    </row>
    <row r="107" spans="15:27" ht="12">
      <c r="O107">
        <v>58</v>
      </c>
      <c r="P107">
        <f>IF('測定結果'!E69="","",VLOOKUP('測定結果'!E69,年齢変換表,2))</f>
      </c>
      <c r="Q107" t="str">
        <f t="shared" si="10"/>
        <v>立得点表!3:13</v>
      </c>
      <c r="R107" t="str">
        <f t="shared" si="11"/>
        <v>立得点表!17:27</v>
      </c>
      <c r="S107" t="str">
        <f t="shared" si="12"/>
        <v>上得点表!3:13</v>
      </c>
      <c r="T107" t="str">
        <f t="shared" si="13"/>
        <v>上得点表!17:27</v>
      </c>
      <c r="U107" t="str">
        <f t="shared" si="14"/>
        <v>腕得点表!3:13</v>
      </c>
      <c r="V107" t="str">
        <f t="shared" si="15"/>
        <v>腕得点表!17:27</v>
      </c>
      <c r="W107" t="str">
        <f t="shared" si="16"/>
        <v>往得点表!3:13</v>
      </c>
      <c r="X107" t="str">
        <f t="shared" si="17"/>
        <v>往得点表!17:27</v>
      </c>
      <c r="Y107" t="str">
        <f t="shared" si="18"/>
        <v>五得点表!3:13</v>
      </c>
      <c r="Z107" t="str">
        <f t="shared" si="19"/>
        <v>五得点表!17:27</v>
      </c>
      <c r="AA107" t="b">
        <f>OR(AND('測定結果'!E69&lt;=幼少年,'測定結果'!P69=""),AND('測定結果'!E69&gt;=壮年,'測定結果'!P69=""))</f>
        <v>1</v>
      </c>
    </row>
    <row r="108" spans="15:27" ht="12">
      <c r="O108">
        <v>59</v>
      </c>
      <c r="P108">
        <f>IF('測定結果'!E70="","",VLOOKUP('測定結果'!E70,年齢変換表,2))</f>
      </c>
      <c r="Q108" t="str">
        <f t="shared" si="10"/>
        <v>立得点表!3:13</v>
      </c>
      <c r="R108" t="str">
        <f t="shared" si="11"/>
        <v>立得点表!17:27</v>
      </c>
      <c r="S108" t="str">
        <f t="shared" si="12"/>
        <v>上得点表!3:13</v>
      </c>
      <c r="T108" t="str">
        <f t="shared" si="13"/>
        <v>上得点表!17:27</v>
      </c>
      <c r="U108" t="str">
        <f t="shared" si="14"/>
        <v>腕得点表!3:13</v>
      </c>
      <c r="V108" t="str">
        <f t="shared" si="15"/>
        <v>腕得点表!17:27</v>
      </c>
      <c r="W108" t="str">
        <f t="shared" si="16"/>
        <v>往得点表!3:13</v>
      </c>
      <c r="X108" t="str">
        <f t="shared" si="17"/>
        <v>往得点表!17:27</v>
      </c>
      <c r="Y108" t="str">
        <f t="shared" si="18"/>
        <v>五得点表!3:13</v>
      </c>
      <c r="Z108" t="str">
        <f t="shared" si="19"/>
        <v>五得点表!17:27</v>
      </c>
      <c r="AA108" t="b">
        <f>OR(AND('測定結果'!E70&lt;=幼少年,'測定結果'!P70=""),AND('測定結果'!E70&gt;=壮年,'測定結果'!P70=""))</f>
        <v>1</v>
      </c>
    </row>
    <row r="109" spans="15:27" ht="12">
      <c r="O109">
        <v>60</v>
      </c>
      <c r="P109">
        <f>IF('測定結果'!E71="","",VLOOKUP('測定結果'!E71,年齢変換表,2))</f>
      </c>
      <c r="Q109" t="str">
        <f t="shared" si="10"/>
        <v>立得点表!3:13</v>
      </c>
      <c r="R109" t="str">
        <f t="shared" si="11"/>
        <v>立得点表!17:27</v>
      </c>
      <c r="S109" t="str">
        <f t="shared" si="12"/>
        <v>上得点表!3:13</v>
      </c>
      <c r="T109" t="str">
        <f t="shared" si="13"/>
        <v>上得点表!17:27</v>
      </c>
      <c r="U109" t="str">
        <f t="shared" si="14"/>
        <v>腕得点表!3:13</v>
      </c>
      <c r="V109" t="str">
        <f t="shared" si="15"/>
        <v>腕得点表!17:27</v>
      </c>
      <c r="W109" t="str">
        <f t="shared" si="16"/>
        <v>往得点表!3:13</v>
      </c>
      <c r="X109" t="str">
        <f t="shared" si="17"/>
        <v>往得点表!17:27</v>
      </c>
      <c r="Y109" t="str">
        <f t="shared" si="18"/>
        <v>五得点表!3:13</v>
      </c>
      <c r="Z109" t="str">
        <f t="shared" si="19"/>
        <v>五得点表!17:27</v>
      </c>
      <c r="AA109" t="b">
        <f>OR(AND('測定結果'!E71&lt;=幼少年,'測定結果'!P71=""),AND('測定結果'!E71&gt;=壮年,'測定結果'!P71=""))</f>
        <v>1</v>
      </c>
    </row>
    <row r="110" spans="15:27" ht="12">
      <c r="O110">
        <v>61</v>
      </c>
      <c r="P110">
        <f>IF('測定結果'!E72="","",VLOOKUP('測定結果'!E72,年齢変換表,2))</f>
      </c>
      <c r="Q110" t="str">
        <f t="shared" si="10"/>
        <v>立得点表!3:13</v>
      </c>
      <c r="R110" t="str">
        <f t="shared" si="11"/>
        <v>立得点表!17:27</v>
      </c>
      <c r="S110" t="str">
        <f t="shared" si="12"/>
        <v>上得点表!3:13</v>
      </c>
      <c r="T110" t="str">
        <f t="shared" si="13"/>
        <v>上得点表!17:27</v>
      </c>
      <c r="U110" t="str">
        <f t="shared" si="14"/>
        <v>腕得点表!3:13</v>
      </c>
      <c r="V110" t="str">
        <f t="shared" si="15"/>
        <v>腕得点表!17:27</v>
      </c>
      <c r="W110" t="str">
        <f t="shared" si="16"/>
        <v>往得点表!3:13</v>
      </c>
      <c r="X110" t="str">
        <f t="shared" si="17"/>
        <v>往得点表!17:27</v>
      </c>
      <c r="Y110" t="str">
        <f t="shared" si="18"/>
        <v>五得点表!3:13</v>
      </c>
      <c r="Z110" t="str">
        <f t="shared" si="19"/>
        <v>五得点表!17:27</v>
      </c>
      <c r="AA110" t="b">
        <f>OR(AND('測定結果'!E72&lt;=幼少年,'測定結果'!P72=""),AND('測定結果'!E72&gt;=壮年,'測定結果'!P72=""))</f>
        <v>1</v>
      </c>
    </row>
    <row r="111" spans="15:27" ht="12">
      <c r="O111">
        <v>62</v>
      </c>
      <c r="P111">
        <f>IF('測定結果'!E73="","",VLOOKUP('測定結果'!E73,年齢変換表,2))</f>
      </c>
      <c r="Q111" t="str">
        <f t="shared" si="10"/>
        <v>立得点表!3:13</v>
      </c>
      <c r="R111" t="str">
        <f t="shared" si="11"/>
        <v>立得点表!17:27</v>
      </c>
      <c r="S111" t="str">
        <f t="shared" si="12"/>
        <v>上得点表!3:13</v>
      </c>
      <c r="T111" t="str">
        <f t="shared" si="13"/>
        <v>上得点表!17:27</v>
      </c>
      <c r="U111" t="str">
        <f t="shared" si="14"/>
        <v>腕得点表!3:13</v>
      </c>
      <c r="V111" t="str">
        <f t="shared" si="15"/>
        <v>腕得点表!17:27</v>
      </c>
      <c r="W111" t="str">
        <f t="shared" si="16"/>
        <v>往得点表!3:13</v>
      </c>
      <c r="X111" t="str">
        <f t="shared" si="17"/>
        <v>往得点表!17:27</v>
      </c>
      <c r="Y111" t="str">
        <f t="shared" si="18"/>
        <v>五得点表!3:13</v>
      </c>
      <c r="Z111" t="str">
        <f t="shared" si="19"/>
        <v>五得点表!17:27</v>
      </c>
      <c r="AA111" t="b">
        <f>OR(AND('測定結果'!E73&lt;=幼少年,'測定結果'!P73=""),AND('測定結果'!E73&gt;=壮年,'測定結果'!P73=""))</f>
        <v>1</v>
      </c>
    </row>
    <row r="112" spans="15:27" ht="12">
      <c r="O112">
        <v>63</v>
      </c>
      <c r="P112">
        <f>IF('測定結果'!E74="","",VLOOKUP('測定結果'!E74,年齢変換表,2))</f>
      </c>
      <c r="Q112" t="str">
        <f t="shared" si="10"/>
        <v>立得点表!3:13</v>
      </c>
      <c r="R112" t="str">
        <f t="shared" si="11"/>
        <v>立得点表!17:27</v>
      </c>
      <c r="S112" t="str">
        <f t="shared" si="12"/>
        <v>上得点表!3:13</v>
      </c>
      <c r="T112" t="str">
        <f t="shared" si="13"/>
        <v>上得点表!17:27</v>
      </c>
      <c r="U112" t="str">
        <f t="shared" si="14"/>
        <v>腕得点表!3:13</v>
      </c>
      <c r="V112" t="str">
        <f t="shared" si="15"/>
        <v>腕得点表!17:27</v>
      </c>
      <c r="W112" t="str">
        <f t="shared" si="16"/>
        <v>往得点表!3:13</v>
      </c>
      <c r="X112" t="str">
        <f t="shared" si="17"/>
        <v>往得点表!17:27</v>
      </c>
      <c r="Y112" t="str">
        <f t="shared" si="18"/>
        <v>五得点表!3:13</v>
      </c>
      <c r="Z112" t="str">
        <f t="shared" si="19"/>
        <v>五得点表!17:27</v>
      </c>
      <c r="AA112" t="b">
        <f>OR(AND('測定結果'!E74&lt;=幼少年,'測定結果'!P74=""),AND('測定結果'!E74&gt;=壮年,'測定結果'!P74=""))</f>
        <v>1</v>
      </c>
    </row>
    <row r="113" spans="15:27" ht="12">
      <c r="O113">
        <v>64</v>
      </c>
      <c r="P113">
        <f>IF('測定結果'!E75="","",VLOOKUP('測定結果'!E75,年齢変換表,2))</f>
      </c>
      <c r="Q113" t="str">
        <f t="shared" si="10"/>
        <v>立得点表!3:13</v>
      </c>
      <c r="R113" t="str">
        <f t="shared" si="11"/>
        <v>立得点表!17:27</v>
      </c>
      <c r="S113" t="str">
        <f t="shared" si="12"/>
        <v>上得点表!3:13</v>
      </c>
      <c r="T113" t="str">
        <f t="shared" si="13"/>
        <v>上得点表!17:27</v>
      </c>
      <c r="U113" t="str">
        <f t="shared" si="14"/>
        <v>腕得点表!3:13</v>
      </c>
      <c r="V113" t="str">
        <f t="shared" si="15"/>
        <v>腕得点表!17:27</v>
      </c>
      <c r="W113" t="str">
        <f t="shared" si="16"/>
        <v>往得点表!3:13</v>
      </c>
      <c r="X113" t="str">
        <f t="shared" si="17"/>
        <v>往得点表!17:27</v>
      </c>
      <c r="Y113" t="str">
        <f t="shared" si="18"/>
        <v>五得点表!3:13</v>
      </c>
      <c r="Z113" t="str">
        <f t="shared" si="19"/>
        <v>五得点表!17:27</v>
      </c>
      <c r="AA113" t="b">
        <f>OR(AND('測定結果'!E75&lt;=幼少年,'測定結果'!P75=""),AND('測定結果'!E75&gt;=壮年,'測定結果'!P75=""))</f>
        <v>1</v>
      </c>
    </row>
    <row r="114" spans="15:27" ht="12">
      <c r="O114">
        <v>65</v>
      </c>
      <c r="P114">
        <f>IF('測定結果'!E76="","",VLOOKUP('測定結果'!E76,年齢変換表,2))</f>
      </c>
      <c r="Q114" t="str">
        <f aca="true" t="shared" si="20" ref="Q114:Q149">"立得点表!"&amp;$P114&amp;"3:"&amp;$P114&amp;"13"</f>
        <v>立得点表!3:13</v>
      </c>
      <c r="R114" t="str">
        <f aca="true" t="shared" si="21" ref="R114:R149">"立得点表!"&amp;$P114&amp;"17:"&amp;$P114&amp;"27"</f>
        <v>立得点表!17:27</v>
      </c>
      <c r="S114" t="str">
        <f aca="true" t="shared" si="22" ref="S114:S149">"上得点表!"&amp;$P114&amp;"3:"&amp;$P114&amp;"13"</f>
        <v>上得点表!3:13</v>
      </c>
      <c r="T114" t="str">
        <f aca="true" t="shared" si="23" ref="T114:T149">"上得点表!"&amp;$P114&amp;"17:"&amp;$P114&amp;"27"</f>
        <v>上得点表!17:27</v>
      </c>
      <c r="U114" t="str">
        <f aca="true" t="shared" si="24" ref="U114:U149">"腕得点表!"&amp;$P114&amp;"3:"&amp;$P114&amp;"13"</f>
        <v>腕得点表!3:13</v>
      </c>
      <c r="V114" t="str">
        <f aca="true" t="shared" si="25" ref="V114:V149">"腕得点表!"&amp;$P114&amp;"17:"&amp;$P114&amp;"27"</f>
        <v>腕得点表!17:27</v>
      </c>
      <c r="W114" t="str">
        <f aca="true" t="shared" si="26" ref="W114:W149">"往得点表!"&amp;$P114&amp;"3:"&amp;$P114&amp;"13"</f>
        <v>往得点表!3:13</v>
      </c>
      <c r="X114" t="str">
        <f aca="true" t="shared" si="27" ref="X114:X149">"往得点表!"&amp;$P114&amp;"17:"&amp;$P114&amp;"27"</f>
        <v>往得点表!17:27</v>
      </c>
      <c r="Y114" t="str">
        <f aca="true" t="shared" si="28" ref="Y114:Y149">"五得点表!"&amp;$P114&amp;"3:"&amp;$P114&amp;"13"</f>
        <v>五得点表!3:13</v>
      </c>
      <c r="Z114" t="str">
        <f aca="true" t="shared" si="29" ref="Z114:Z149">"五得点表!"&amp;$P114&amp;"17:"&amp;$P114&amp;"27"</f>
        <v>五得点表!17:27</v>
      </c>
      <c r="AA114" t="b">
        <f>OR(AND('測定結果'!E76&lt;=幼少年,'測定結果'!P76=""),AND('測定結果'!E76&gt;=壮年,'測定結果'!P76=""))</f>
        <v>1</v>
      </c>
    </row>
    <row r="115" spans="15:27" ht="12">
      <c r="O115">
        <v>66</v>
      </c>
      <c r="P115">
        <f>IF('測定結果'!E77="","",VLOOKUP('測定結果'!E77,年齢変換表,2))</f>
      </c>
      <c r="Q115" t="str">
        <f t="shared" si="20"/>
        <v>立得点表!3:13</v>
      </c>
      <c r="R115" t="str">
        <f t="shared" si="21"/>
        <v>立得点表!17:27</v>
      </c>
      <c r="S115" t="str">
        <f t="shared" si="22"/>
        <v>上得点表!3:13</v>
      </c>
      <c r="T115" t="str">
        <f t="shared" si="23"/>
        <v>上得点表!17:27</v>
      </c>
      <c r="U115" t="str">
        <f t="shared" si="24"/>
        <v>腕得点表!3:13</v>
      </c>
      <c r="V115" t="str">
        <f t="shared" si="25"/>
        <v>腕得点表!17:27</v>
      </c>
      <c r="W115" t="str">
        <f t="shared" si="26"/>
        <v>往得点表!3:13</v>
      </c>
      <c r="X115" t="str">
        <f t="shared" si="27"/>
        <v>往得点表!17:27</v>
      </c>
      <c r="Y115" t="str">
        <f t="shared" si="28"/>
        <v>五得点表!3:13</v>
      </c>
      <c r="Z115" t="str">
        <f t="shared" si="29"/>
        <v>五得点表!17:27</v>
      </c>
      <c r="AA115" t="b">
        <f>OR(AND('測定結果'!E77&lt;=幼少年,'測定結果'!P77=""),AND('測定結果'!E77&gt;=壮年,'測定結果'!P77=""))</f>
        <v>1</v>
      </c>
    </row>
    <row r="116" spans="15:27" ht="12">
      <c r="O116">
        <v>67</v>
      </c>
      <c r="P116">
        <f>IF('測定結果'!E78="","",VLOOKUP('測定結果'!E78,年齢変換表,2))</f>
      </c>
      <c r="Q116" t="str">
        <f t="shared" si="20"/>
        <v>立得点表!3:13</v>
      </c>
      <c r="R116" t="str">
        <f t="shared" si="21"/>
        <v>立得点表!17:27</v>
      </c>
      <c r="S116" t="str">
        <f t="shared" si="22"/>
        <v>上得点表!3:13</v>
      </c>
      <c r="T116" t="str">
        <f t="shared" si="23"/>
        <v>上得点表!17:27</v>
      </c>
      <c r="U116" t="str">
        <f t="shared" si="24"/>
        <v>腕得点表!3:13</v>
      </c>
      <c r="V116" t="str">
        <f t="shared" si="25"/>
        <v>腕得点表!17:27</v>
      </c>
      <c r="W116" t="str">
        <f t="shared" si="26"/>
        <v>往得点表!3:13</v>
      </c>
      <c r="X116" t="str">
        <f t="shared" si="27"/>
        <v>往得点表!17:27</v>
      </c>
      <c r="Y116" t="str">
        <f t="shared" si="28"/>
        <v>五得点表!3:13</v>
      </c>
      <c r="Z116" t="str">
        <f t="shared" si="29"/>
        <v>五得点表!17:27</v>
      </c>
      <c r="AA116" t="b">
        <f>OR(AND('測定結果'!E78&lt;=幼少年,'測定結果'!P78=""),AND('測定結果'!E78&gt;=壮年,'測定結果'!P78=""))</f>
        <v>1</v>
      </c>
    </row>
    <row r="117" spans="15:27" ht="12">
      <c r="O117">
        <v>68</v>
      </c>
      <c r="P117">
        <f>IF('測定結果'!E79="","",VLOOKUP('測定結果'!E79,年齢変換表,2))</f>
      </c>
      <c r="Q117" t="str">
        <f t="shared" si="20"/>
        <v>立得点表!3:13</v>
      </c>
      <c r="R117" t="str">
        <f t="shared" si="21"/>
        <v>立得点表!17:27</v>
      </c>
      <c r="S117" t="str">
        <f t="shared" si="22"/>
        <v>上得点表!3:13</v>
      </c>
      <c r="T117" t="str">
        <f t="shared" si="23"/>
        <v>上得点表!17:27</v>
      </c>
      <c r="U117" t="str">
        <f t="shared" si="24"/>
        <v>腕得点表!3:13</v>
      </c>
      <c r="V117" t="str">
        <f t="shared" si="25"/>
        <v>腕得点表!17:27</v>
      </c>
      <c r="W117" t="str">
        <f t="shared" si="26"/>
        <v>往得点表!3:13</v>
      </c>
      <c r="X117" t="str">
        <f t="shared" si="27"/>
        <v>往得点表!17:27</v>
      </c>
      <c r="Y117" t="str">
        <f t="shared" si="28"/>
        <v>五得点表!3:13</v>
      </c>
      <c r="Z117" t="str">
        <f t="shared" si="29"/>
        <v>五得点表!17:27</v>
      </c>
      <c r="AA117" t="b">
        <f>OR(AND('測定結果'!E79&lt;=幼少年,'測定結果'!P79=""),AND('測定結果'!E79&gt;=壮年,'測定結果'!P79=""))</f>
        <v>1</v>
      </c>
    </row>
    <row r="118" spans="15:27" ht="12">
      <c r="O118">
        <v>69</v>
      </c>
      <c r="P118">
        <f>IF('測定結果'!E80="","",VLOOKUP('測定結果'!E80,年齢変換表,2))</f>
      </c>
      <c r="Q118" t="str">
        <f t="shared" si="20"/>
        <v>立得点表!3:13</v>
      </c>
      <c r="R118" t="str">
        <f t="shared" si="21"/>
        <v>立得点表!17:27</v>
      </c>
      <c r="S118" t="str">
        <f t="shared" si="22"/>
        <v>上得点表!3:13</v>
      </c>
      <c r="T118" t="str">
        <f t="shared" si="23"/>
        <v>上得点表!17:27</v>
      </c>
      <c r="U118" t="str">
        <f t="shared" si="24"/>
        <v>腕得点表!3:13</v>
      </c>
      <c r="V118" t="str">
        <f t="shared" si="25"/>
        <v>腕得点表!17:27</v>
      </c>
      <c r="W118" t="str">
        <f t="shared" si="26"/>
        <v>往得点表!3:13</v>
      </c>
      <c r="X118" t="str">
        <f t="shared" si="27"/>
        <v>往得点表!17:27</v>
      </c>
      <c r="Y118" t="str">
        <f t="shared" si="28"/>
        <v>五得点表!3:13</v>
      </c>
      <c r="Z118" t="str">
        <f t="shared" si="29"/>
        <v>五得点表!17:27</v>
      </c>
      <c r="AA118" t="b">
        <f>OR(AND('測定結果'!E80&lt;=幼少年,'測定結果'!P80=""),AND('測定結果'!E80&gt;=壮年,'測定結果'!P80=""))</f>
        <v>1</v>
      </c>
    </row>
    <row r="119" spans="15:27" ht="12">
      <c r="O119">
        <v>70</v>
      </c>
      <c r="P119">
        <f>IF('測定結果'!E81="","",VLOOKUP('測定結果'!E81,年齢変換表,2))</f>
      </c>
      <c r="Q119" t="str">
        <f t="shared" si="20"/>
        <v>立得点表!3:13</v>
      </c>
      <c r="R119" t="str">
        <f t="shared" si="21"/>
        <v>立得点表!17:27</v>
      </c>
      <c r="S119" t="str">
        <f t="shared" si="22"/>
        <v>上得点表!3:13</v>
      </c>
      <c r="T119" t="str">
        <f t="shared" si="23"/>
        <v>上得点表!17:27</v>
      </c>
      <c r="U119" t="str">
        <f t="shared" si="24"/>
        <v>腕得点表!3:13</v>
      </c>
      <c r="V119" t="str">
        <f t="shared" si="25"/>
        <v>腕得点表!17:27</v>
      </c>
      <c r="W119" t="str">
        <f t="shared" si="26"/>
        <v>往得点表!3:13</v>
      </c>
      <c r="X119" t="str">
        <f t="shared" si="27"/>
        <v>往得点表!17:27</v>
      </c>
      <c r="Y119" t="str">
        <f t="shared" si="28"/>
        <v>五得点表!3:13</v>
      </c>
      <c r="Z119" t="str">
        <f t="shared" si="29"/>
        <v>五得点表!17:27</v>
      </c>
      <c r="AA119" t="b">
        <f>OR(AND('測定結果'!E81&lt;=幼少年,'測定結果'!P81=""),AND('測定結果'!E81&gt;=壮年,'測定結果'!P81=""))</f>
        <v>1</v>
      </c>
    </row>
    <row r="120" spans="15:27" ht="12">
      <c r="O120">
        <v>71</v>
      </c>
      <c r="P120">
        <f>IF('測定結果'!E82="","",VLOOKUP('測定結果'!E82,年齢変換表,2))</f>
      </c>
      <c r="Q120" t="str">
        <f t="shared" si="20"/>
        <v>立得点表!3:13</v>
      </c>
      <c r="R120" t="str">
        <f t="shared" si="21"/>
        <v>立得点表!17:27</v>
      </c>
      <c r="S120" t="str">
        <f t="shared" si="22"/>
        <v>上得点表!3:13</v>
      </c>
      <c r="T120" t="str">
        <f t="shared" si="23"/>
        <v>上得点表!17:27</v>
      </c>
      <c r="U120" t="str">
        <f t="shared" si="24"/>
        <v>腕得点表!3:13</v>
      </c>
      <c r="V120" t="str">
        <f t="shared" si="25"/>
        <v>腕得点表!17:27</v>
      </c>
      <c r="W120" t="str">
        <f t="shared" si="26"/>
        <v>往得点表!3:13</v>
      </c>
      <c r="X120" t="str">
        <f t="shared" si="27"/>
        <v>往得点表!17:27</v>
      </c>
      <c r="Y120" t="str">
        <f t="shared" si="28"/>
        <v>五得点表!3:13</v>
      </c>
      <c r="Z120" t="str">
        <f t="shared" si="29"/>
        <v>五得点表!17:27</v>
      </c>
      <c r="AA120" t="b">
        <f>OR(AND('測定結果'!E82&lt;=幼少年,'測定結果'!P82=""),AND('測定結果'!E82&gt;=壮年,'測定結果'!P82=""))</f>
        <v>1</v>
      </c>
    </row>
    <row r="121" spans="15:27" ht="12">
      <c r="O121">
        <v>72</v>
      </c>
      <c r="P121">
        <f>IF('測定結果'!E83="","",VLOOKUP('測定結果'!E83,年齢変換表,2))</f>
      </c>
      <c r="Q121" t="str">
        <f t="shared" si="20"/>
        <v>立得点表!3:13</v>
      </c>
      <c r="R121" t="str">
        <f t="shared" si="21"/>
        <v>立得点表!17:27</v>
      </c>
      <c r="S121" t="str">
        <f t="shared" si="22"/>
        <v>上得点表!3:13</v>
      </c>
      <c r="T121" t="str">
        <f t="shared" si="23"/>
        <v>上得点表!17:27</v>
      </c>
      <c r="U121" t="str">
        <f t="shared" si="24"/>
        <v>腕得点表!3:13</v>
      </c>
      <c r="V121" t="str">
        <f t="shared" si="25"/>
        <v>腕得点表!17:27</v>
      </c>
      <c r="W121" t="str">
        <f t="shared" si="26"/>
        <v>往得点表!3:13</v>
      </c>
      <c r="X121" t="str">
        <f t="shared" si="27"/>
        <v>往得点表!17:27</v>
      </c>
      <c r="Y121" t="str">
        <f t="shared" si="28"/>
        <v>五得点表!3:13</v>
      </c>
      <c r="Z121" t="str">
        <f t="shared" si="29"/>
        <v>五得点表!17:27</v>
      </c>
      <c r="AA121" t="b">
        <f>OR(AND('測定結果'!E83&lt;=幼少年,'測定結果'!P83=""),AND('測定結果'!E83&gt;=壮年,'測定結果'!P83=""))</f>
        <v>1</v>
      </c>
    </row>
    <row r="122" spans="15:27" ht="12">
      <c r="O122">
        <v>73</v>
      </c>
      <c r="P122">
        <f>IF('測定結果'!E84="","",VLOOKUP('測定結果'!E84,年齢変換表,2))</f>
      </c>
      <c r="Q122" t="str">
        <f t="shared" si="20"/>
        <v>立得点表!3:13</v>
      </c>
      <c r="R122" t="str">
        <f t="shared" si="21"/>
        <v>立得点表!17:27</v>
      </c>
      <c r="S122" t="str">
        <f t="shared" si="22"/>
        <v>上得点表!3:13</v>
      </c>
      <c r="T122" t="str">
        <f t="shared" si="23"/>
        <v>上得点表!17:27</v>
      </c>
      <c r="U122" t="str">
        <f t="shared" si="24"/>
        <v>腕得点表!3:13</v>
      </c>
      <c r="V122" t="str">
        <f t="shared" si="25"/>
        <v>腕得点表!17:27</v>
      </c>
      <c r="W122" t="str">
        <f t="shared" si="26"/>
        <v>往得点表!3:13</v>
      </c>
      <c r="X122" t="str">
        <f t="shared" si="27"/>
        <v>往得点表!17:27</v>
      </c>
      <c r="Y122" t="str">
        <f t="shared" si="28"/>
        <v>五得点表!3:13</v>
      </c>
      <c r="Z122" t="str">
        <f t="shared" si="29"/>
        <v>五得点表!17:27</v>
      </c>
      <c r="AA122" t="b">
        <f>OR(AND('測定結果'!E84&lt;=幼少年,'測定結果'!P84=""),AND('測定結果'!E84&gt;=壮年,'測定結果'!P84=""))</f>
        <v>1</v>
      </c>
    </row>
    <row r="123" spans="15:27" ht="12">
      <c r="O123">
        <v>74</v>
      </c>
      <c r="P123">
        <f>IF('測定結果'!E85="","",VLOOKUP('測定結果'!E85,年齢変換表,2))</f>
      </c>
      <c r="Q123" t="str">
        <f t="shared" si="20"/>
        <v>立得点表!3:13</v>
      </c>
      <c r="R123" t="str">
        <f t="shared" si="21"/>
        <v>立得点表!17:27</v>
      </c>
      <c r="S123" t="str">
        <f t="shared" si="22"/>
        <v>上得点表!3:13</v>
      </c>
      <c r="T123" t="str">
        <f t="shared" si="23"/>
        <v>上得点表!17:27</v>
      </c>
      <c r="U123" t="str">
        <f t="shared" si="24"/>
        <v>腕得点表!3:13</v>
      </c>
      <c r="V123" t="str">
        <f t="shared" si="25"/>
        <v>腕得点表!17:27</v>
      </c>
      <c r="W123" t="str">
        <f t="shared" si="26"/>
        <v>往得点表!3:13</v>
      </c>
      <c r="X123" t="str">
        <f t="shared" si="27"/>
        <v>往得点表!17:27</v>
      </c>
      <c r="Y123" t="str">
        <f t="shared" si="28"/>
        <v>五得点表!3:13</v>
      </c>
      <c r="Z123" t="str">
        <f t="shared" si="29"/>
        <v>五得点表!17:27</v>
      </c>
      <c r="AA123" t="b">
        <f>OR(AND('測定結果'!E85&lt;=幼少年,'測定結果'!P85=""),AND('測定結果'!E85&gt;=壮年,'測定結果'!P85=""))</f>
        <v>1</v>
      </c>
    </row>
    <row r="124" spans="15:27" ht="12">
      <c r="O124">
        <v>75</v>
      </c>
      <c r="P124">
        <f>IF('測定結果'!E86="","",VLOOKUP('測定結果'!E86,年齢変換表,2))</f>
      </c>
      <c r="Q124" t="str">
        <f t="shared" si="20"/>
        <v>立得点表!3:13</v>
      </c>
      <c r="R124" t="str">
        <f t="shared" si="21"/>
        <v>立得点表!17:27</v>
      </c>
      <c r="S124" t="str">
        <f t="shared" si="22"/>
        <v>上得点表!3:13</v>
      </c>
      <c r="T124" t="str">
        <f t="shared" si="23"/>
        <v>上得点表!17:27</v>
      </c>
      <c r="U124" t="str">
        <f t="shared" si="24"/>
        <v>腕得点表!3:13</v>
      </c>
      <c r="V124" t="str">
        <f t="shared" si="25"/>
        <v>腕得点表!17:27</v>
      </c>
      <c r="W124" t="str">
        <f t="shared" si="26"/>
        <v>往得点表!3:13</v>
      </c>
      <c r="X124" t="str">
        <f t="shared" si="27"/>
        <v>往得点表!17:27</v>
      </c>
      <c r="Y124" t="str">
        <f t="shared" si="28"/>
        <v>五得点表!3:13</v>
      </c>
      <c r="Z124" t="str">
        <f t="shared" si="29"/>
        <v>五得点表!17:27</v>
      </c>
      <c r="AA124" t="b">
        <f>OR(AND('測定結果'!E86&lt;=幼少年,'測定結果'!P86=""),AND('測定結果'!E86&gt;=壮年,'測定結果'!P86=""))</f>
        <v>1</v>
      </c>
    </row>
    <row r="125" spans="15:27" ht="12">
      <c r="O125">
        <v>76</v>
      </c>
      <c r="P125">
        <f>IF('測定結果'!E87="","",VLOOKUP('測定結果'!E87,年齢変換表,2))</f>
      </c>
      <c r="Q125" t="str">
        <f t="shared" si="20"/>
        <v>立得点表!3:13</v>
      </c>
      <c r="R125" t="str">
        <f t="shared" si="21"/>
        <v>立得点表!17:27</v>
      </c>
      <c r="S125" t="str">
        <f t="shared" si="22"/>
        <v>上得点表!3:13</v>
      </c>
      <c r="T125" t="str">
        <f t="shared" si="23"/>
        <v>上得点表!17:27</v>
      </c>
      <c r="U125" t="str">
        <f t="shared" si="24"/>
        <v>腕得点表!3:13</v>
      </c>
      <c r="V125" t="str">
        <f t="shared" si="25"/>
        <v>腕得点表!17:27</v>
      </c>
      <c r="W125" t="str">
        <f t="shared" si="26"/>
        <v>往得点表!3:13</v>
      </c>
      <c r="X125" t="str">
        <f t="shared" si="27"/>
        <v>往得点表!17:27</v>
      </c>
      <c r="Y125" t="str">
        <f t="shared" si="28"/>
        <v>五得点表!3:13</v>
      </c>
      <c r="Z125" t="str">
        <f t="shared" si="29"/>
        <v>五得点表!17:27</v>
      </c>
      <c r="AA125" t="b">
        <f>OR(AND('測定結果'!E87&lt;=幼少年,'測定結果'!P87=""),AND('測定結果'!E87&gt;=壮年,'測定結果'!P87=""))</f>
        <v>1</v>
      </c>
    </row>
    <row r="126" spans="15:27" ht="12">
      <c r="O126">
        <v>77</v>
      </c>
      <c r="P126">
        <f>IF('測定結果'!E88="","",VLOOKUP('測定結果'!E88,年齢変換表,2))</f>
      </c>
      <c r="Q126" t="str">
        <f t="shared" si="20"/>
        <v>立得点表!3:13</v>
      </c>
      <c r="R126" t="str">
        <f t="shared" si="21"/>
        <v>立得点表!17:27</v>
      </c>
      <c r="S126" t="str">
        <f t="shared" si="22"/>
        <v>上得点表!3:13</v>
      </c>
      <c r="T126" t="str">
        <f t="shared" si="23"/>
        <v>上得点表!17:27</v>
      </c>
      <c r="U126" t="str">
        <f t="shared" si="24"/>
        <v>腕得点表!3:13</v>
      </c>
      <c r="V126" t="str">
        <f t="shared" si="25"/>
        <v>腕得点表!17:27</v>
      </c>
      <c r="W126" t="str">
        <f t="shared" si="26"/>
        <v>往得点表!3:13</v>
      </c>
      <c r="X126" t="str">
        <f t="shared" si="27"/>
        <v>往得点表!17:27</v>
      </c>
      <c r="Y126" t="str">
        <f t="shared" si="28"/>
        <v>五得点表!3:13</v>
      </c>
      <c r="Z126" t="str">
        <f t="shared" si="29"/>
        <v>五得点表!17:27</v>
      </c>
      <c r="AA126" t="b">
        <f>OR(AND('測定結果'!E88&lt;=幼少年,'測定結果'!P88=""),AND('測定結果'!E88&gt;=壮年,'測定結果'!P88=""))</f>
        <v>1</v>
      </c>
    </row>
    <row r="127" spans="15:27" ht="12">
      <c r="O127">
        <v>78</v>
      </c>
      <c r="P127">
        <f>IF('測定結果'!E89="","",VLOOKUP('測定結果'!E89,年齢変換表,2))</f>
      </c>
      <c r="Q127" t="str">
        <f t="shared" si="20"/>
        <v>立得点表!3:13</v>
      </c>
      <c r="R127" t="str">
        <f t="shared" si="21"/>
        <v>立得点表!17:27</v>
      </c>
      <c r="S127" t="str">
        <f t="shared" si="22"/>
        <v>上得点表!3:13</v>
      </c>
      <c r="T127" t="str">
        <f t="shared" si="23"/>
        <v>上得点表!17:27</v>
      </c>
      <c r="U127" t="str">
        <f t="shared" si="24"/>
        <v>腕得点表!3:13</v>
      </c>
      <c r="V127" t="str">
        <f t="shared" si="25"/>
        <v>腕得点表!17:27</v>
      </c>
      <c r="W127" t="str">
        <f t="shared" si="26"/>
        <v>往得点表!3:13</v>
      </c>
      <c r="X127" t="str">
        <f t="shared" si="27"/>
        <v>往得点表!17:27</v>
      </c>
      <c r="Y127" t="str">
        <f t="shared" si="28"/>
        <v>五得点表!3:13</v>
      </c>
      <c r="Z127" t="str">
        <f t="shared" si="29"/>
        <v>五得点表!17:27</v>
      </c>
      <c r="AA127" t="b">
        <f>OR(AND('測定結果'!E89&lt;=幼少年,'測定結果'!P89=""),AND('測定結果'!E89&gt;=壮年,'測定結果'!P89=""))</f>
        <v>1</v>
      </c>
    </row>
    <row r="128" spans="15:27" ht="12">
      <c r="O128">
        <v>79</v>
      </c>
      <c r="P128">
        <f>IF('測定結果'!E90="","",VLOOKUP('測定結果'!E90,年齢変換表,2))</f>
      </c>
      <c r="Q128" t="str">
        <f t="shared" si="20"/>
        <v>立得点表!3:13</v>
      </c>
      <c r="R128" t="str">
        <f t="shared" si="21"/>
        <v>立得点表!17:27</v>
      </c>
      <c r="S128" t="str">
        <f t="shared" si="22"/>
        <v>上得点表!3:13</v>
      </c>
      <c r="T128" t="str">
        <f t="shared" si="23"/>
        <v>上得点表!17:27</v>
      </c>
      <c r="U128" t="str">
        <f t="shared" si="24"/>
        <v>腕得点表!3:13</v>
      </c>
      <c r="V128" t="str">
        <f t="shared" si="25"/>
        <v>腕得点表!17:27</v>
      </c>
      <c r="W128" t="str">
        <f t="shared" si="26"/>
        <v>往得点表!3:13</v>
      </c>
      <c r="X128" t="str">
        <f t="shared" si="27"/>
        <v>往得点表!17:27</v>
      </c>
      <c r="Y128" t="str">
        <f t="shared" si="28"/>
        <v>五得点表!3:13</v>
      </c>
      <c r="Z128" t="str">
        <f t="shared" si="29"/>
        <v>五得点表!17:27</v>
      </c>
      <c r="AA128" t="b">
        <f>OR(AND('測定結果'!E90&lt;=幼少年,'測定結果'!P90=""),AND('測定結果'!E90&gt;=壮年,'測定結果'!P90=""))</f>
        <v>1</v>
      </c>
    </row>
    <row r="129" spans="15:27" ht="12">
      <c r="O129">
        <v>80</v>
      </c>
      <c r="P129">
        <f>IF('測定結果'!E91="","",VLOOKUP('測定結果'!E91,年齢変換表,2))</f>
      </c>
      <c r="Q129" t="str">
        <f t="shared" si="20"/>
        <v>立得点表!3:13</v>
      </c>
      <c r="R129" t="str">
        <f t="shared" si="21"/>
        <v>立得点表!17:27</v>
      </c>
      <c r="S129" t="str">
        <f t="shared" si="22"/>
        <v>上得点表!3:13</v>
      </c>
      <c r="T129" t="str">
        <f t="shared" si="23"/>
        <v>上得点表!17:27</v>
      </c>
      <c r="U129" t="str">
        <f t="shared" si="24"/>
        <v>腕得点表!3:13</v>
      </c>
      <c r="V129" t="str">
        <f t="shared" si="25"/>
        <v>腕得点表!17:27</v>
      </c>
      <c r="W129" t="str">
        <f t="shared" si="26"/>
        <v>往得点表!3:13</v>
      </c>
      <c r="X129" t="str">
        <f t="shared" si="27"/>
        <v>往得点表!17:27</v>
      </c>
      <c r="Y129" t="str">
        <f t="shared" si="28"/>
        <v>五得点表!3:13</v>
      </c>
      <c r="Z129" t="str">
        <f t="shared" si="29"/>
        <v>五得点表!17:27</v>
      </c>
      <c r="AA129" t="b">
        <f>OR(AND('測定結果'!E91&lt;=幼少年,'測定結果'!P91=""),AND('測定結果'!E91&gt;=壮年,'測定結果'!P91=""))</f>
        <v>1</v>
      </c>
    </row>
    <row r="130" spans="15:27" ht="12">
      <c r="O130">
        <v>81</v>
      </c>
      <c r="P130">
        <f>IF('測定結果'!E92="","",VLOOKUP('測定結果'!E92,年齢変換表,2))</f>
      </c>
      <c r="Q130" t="str">
        <f t="shared" si="20"/>
        <v>立得点表!3:13</v>
      </c>
      <c r="R130" t="str">
        <f t="shared" si="21"/>
        <v>立得点表!17:27</v>
      </c>
      <c r="S130" t="str">
        <f t="shared" si="22"/>
        <v>上得点表!3:13</v>
      </c>
      <c r="T130" t="str">
        <f t="shared" si="23"/>
        <v>上得点表!17:27</v>
      </c>
      <c r="U130" t="str">
        <f t="shared" si="24"/>
        <v>腕得点表!3:13</v>
      </c>
      <c r="V130" t="str">
        <f t="shared" si="25"/>
        <v>腕得点表!17:27</v>
      </c>
      <c r="W130" t="str">
        <f t="shared" si="26"/>
        <v>往得点表!3:13</v>
      </c>
      <c r="X130" t="str">
        <f t="shared" si="27"/>
        <v>往得点表!17:27</v>
      </c>
      <c r="Y130" t="str">
        <f t="shared" si="28"/>
        <v>五得点表!3:13</v>
      </c>
      <c r="Z130" t="str">
        <f t="shared" si="29"/>
        <v>五得点表!17:27</v>
      </c>
      <c r="AA130" t="b">
        <f>OR(AND('測定結果'!E92&lt;=幼少年,'測定結果'!P92=""),AND('測定結果'!E92&gt;=壮年,'測定結果'!P92=""))</f>
        <v>1</v>
      </c>
    </row>
    <row r="131" spans="15:27" ht="12">
      <c r="O131">
        <v>82</v>
      </c>
      <c r="P131">
        <f>IF('測定結果'!E93="","",VLOOKUP('測定結果'!E93,年齢変換表,2))</f>
      </c>
      <c r="Q131" t="str">
        <f t="shared" si="20"/>
        <v>立得点表!3:13</v>
      </c>
      <c r="R131" t="str">
        <f t="shared" si="21"/>
        <v>立得点表!17:27</v>
      </c>
      <c r="S131" t="str">
        <f t="shared" si="22"/>
        <v>上得点表!3:13</v>
      </c>
      <c r="T131" t="str">
        <f t="shared" si="23"/>
        <v>上得点表!17:27</v>
      </c>
      <c r="U131" t="str">
        <f t="shared" si="24"/>
        <v>腕得点表!3:13</v>
      </c>
      <c r="V131" t="str">
        <f t="shared" si="25"/>
        <v>腕得点表!17:27</v>
      </c>
      <c r="W131" t="str">
        <f t="shared" si="26"/>
        <v>往得点表!3:13</v>
      </c>
      <c r="X131" t="str">
        <f t="shared" si="27"/>
        <v>往得点表!17:27</v>
      </c>
      <c r="Y131" t="str">
        <f t="shared" si="28"/>
        <v>五得点表!3:13</v>
      </c>
      <c r="Z131" t="str">
        <f t="shared" si="29"/>
        <v>五得点表!17:27</v>
      </c>
      <c r="AA131" t="b">
        <f>OR(AND('測定結果'!E93&lt;=幼少年,'測定結果'!P93=""),AND('測定結果'!E93&gt;=壮年,'測定結果'!P93=""))</f>
        <v>1</v>
      </c>
    </row>
    <row r="132" spans="15:27" ht="12">
      <c r="O132">
        <v>83</v>
      </c>
      <c r="P132">
        <f>IF('測定結果'!E94="","",VLOOKUP('測定結果'!E94,年齢変換表,2))</f>
      </c>
      <c r="Q132" t="str">
        <f t="shared" si="20"/>
        <v>立得点表!3:13</v>
      </c>
      <c r="R132" t="str">
        <f t="shared" si="21"/>
        <v>立得点表!17:27</v>
      </c>
      <c r="S132" t="str">
        <f t="shared" si="22"/>
        <v>上得点表!3:13</v>
      </c>
      <c r="T132" t="str">
        <f t="shared" si="23"/>
        <v>上得点表!17:27</v>
      </c>
      <c r="U132" t="str">
        <f t="shared" si="24"/>
        <v>腕得点表!3:13</v>
      </c>
      <c r="V132" t="str">
        <f t="shared" si="25"/>
        <v>腕得点表!17:27</v>
      </c>
      <c r="W132" t="str">
        <f t="shared" si="26"/>
        <v>往得点表!3:13</v>
      </c>
      <c r="X132" t="str">
        <f t="shared" si="27"/>
        <v>往得点表!17:27</v>
      </c>
      <c r="Y132" t="str">
        <f t="shared" si="28"/>
        <v>五得点表!3:13</v>
      </c>
      <c r="Z132" t="str">
        <f t="shared" si="29"/>
        <v>五得点表!17:27</v>
      </c>
      <c r="AA132" t="b">
        <f>OR(AND('測定結果'!E94&lt;=幼少年,'測定結果'!P94=""),AND('測定結果'!E94&gt;=壮年,'測定結果'!P94=""))</f>
        <v>1</v>
      </c>
    </row>
    <row r="133" spans="15:27" ht="12">
      <c r="O133">
        <v>84</v>
      </c>
      <c r="P133">
        <f>IF('測定結果'!E95="","",VLOOKUP('測定結果'!E95,年齢変換表,2))</f>
      </c>
      <c r="Q133" t="str">
        <f t="shared" si="20"/>
        <v>立得点表!3:13</v>
      </c>
      <c r="R133" t="str">
        <f t="shared" si="21"/>
        <v>立得点表!17:27</v>
      </c>
      <c r="S133" t="str">
        <f t="shared" si="22"/>
        <v>上得点表!3:13</v>
      </c>
      <c r="T133" t="str">
        <f t="shared" si="23"/>
        <v>上得点表!17:27</v>
      </c>
      <c r="U133" t="str">
        <f t="shared" si="24"/>
        <v>腕得点表!3:13</v>
      </c>
      <c r="V133" t="str">
        <f t="shared" si="25"/>
        <v>腕得点表!17:27</v>
      </c>
      <c r="W133" t="str">
        <f t="shared" si="26"/>
        <v>往得点表!3:13</v>
      </c>
      <c r="X133" t="str">
        <f t="shared" si="27"/>
        <v>往得点表!17:27</v>
      </c>
      <c r="Y133" t="str">
        <f t="shared" si="28"/>
        <v>五得点表!3:13</v>
      </c>
      <c r="Z133" t="str">
        <f t="shared" si="29"/>
        <v>五得点表!17:27</v>
      </c>
      <c r="AA133" t="b">
        <f>OR(AND('測定結果'!E95&lt;=幼少年,'測定結果'!P95=""),AND('測定結果'!E95&gt;=壮年,'測定結果'!P95=""))</f>
        <v>1</v>
      </c>
    </row>
    <row r="134" spans="15:27" ht="12">
      <c r="O134">
        <v>85</v>
      </c>
      <c r="P134">
        <f>IF('測定結果'!E96="","",VLOOKUP('測定結果'!E96,年齢変換表,2))</f>
      </c>
      <c r="Q134" t="str">
        <f t="shared" si="20"/>
        <v>立得点表!3:13</v>
      </c>
      <c r="R134" t="str">
        <f t="shared" si="21"/>
        <v>立得点表!17:27</v>
      </c>
      <c r="S134" t="str">
        <f t="shared" si="22"/>
        <v>上得点表!3:13</v>
      </c>
      <c r="T134" t="str">
        <f t="shared" si="23"/>
        <v>上得点表!17:27</v>
      </c>
      <c r="U134" t="str">
        <f t="shared" si="24"/>
        <v>腕得点表!3:13</v>
      </c>
      <c r="V134" t="str">
        <f t="shared" si="25"/>
        <v>腕得点表!17:27</v>
      </c>
      <c r="W134" t="str">
        <f t="shared" si="26"/>
        <v>往得点表!3:13</v>
      </c>
      <c r="X134" t="str">
        <f t="shared" si="27"/>
        <v>往得点表!17:27</v>
      </c>
      <c r="Y134" t="str">
        <f t="shared" si="28"/>
        <v>五得点表!3:13</v>
      </c>
      <c r="Z134" t="str">
        <f t="shared" si="29"/>
        <v>五得点表!17:27</v>
      </c>
      <c r="AA134" t="b">
        <f>OR(AND('測定結果'!E96&lt;=幼少年,'測定結果'!P96=""),AND('測定結果'!E96&gt;=壮年,'測定結果'!P96=""))</f>
        <v>1</v>
      </c>
    </row>
    <row r="135" spans="15:27" ht="12">
      <c r="O135">
        <v>86</v>
      </c>
      <c r="P135">
        <f>IF('測定結果'!E97="","",VLOOKUP('測定結果'!E97,年齢変換表,2))</f>
      </c>
      <c r="Q135" t="str">
        <f t="shared" si="20"/>
        <v>立得点表!3:13</v>
      </c>
      <c r="R135" t="str">
        <f t="shared" si="21"/>
        <v>立得点表!17:27</v>
      </c>
      <c r="S135" t="str">
        <f t="shared" si="22"/>
        <v>上得点表!3:13</v>
      </c>
      <c r="T135" t="str">
        <f t="shared" si="23"/>
        <v>上得点表!17:27</v>
      </c>
      <c r="U135" t="str">
        <f t="shared" si="24"/>
        <v>腕得点表!3:13</v>
      </c>
      <c r="V135" t="str">
        <f t="shared" si="25"/>
        <v>腕得点表!17:27</v>
      </c>
      <c r="W135" t="str">
        <f t="shared" si="26"/>
        <v>往得点表!3:13</v>
      </c>
      <c r="X135" t="str">
        <f t="shared" si="27"/>
        <v>往得点表!17:27</v>
      </c>
      <c r="Y135" t="str">
        <f t="shared" si="28"/>
        <v>五得点表!3:13</v>
      </c>
      <c r="Z135" t="str">
        <f t="shared" si="29"/>
        <v>五得点表!17:27</v>
      </c>
      <c r="AA135" t="b">
        <f>OR(AND('測定結果'!E97&lt;=幼少年,'測定結果'!P97=""),AND('測定結果'!E97&gt;=壮年,'測定結果'!P97=""))</f>
        <v>1</v>
      </c>
    </row>
    <row r="136" spans="15:27" ht="12">
      <c r="O136">
        <v>87</v>
      </c>
      <c r="P136">
        <f>IF('測定結果'!E98="","",VLOOKUP('測定結果'!E98,年齢変換表,2))</f>
      </c>
      <c r="Q136" t="str">
        <f t="shared" si="20"/>
        <v>立得点表!3:13</v>
      </c>
      <c r="R136" t="str">
        <f t="shared" si="21"/>
        <v>立得点表!17:27</v>
      </c>
      <c r="S136" t="str">
        <f t="shared" si="22"/>
        <v>上得点表!3:13</v>
      </c>
      <c r="T136" t="str">
        <f t="shared" si="23"/>
        <v>上得点表!17:27</v>
      </c>
      <c r="U136" t="str">
        <f t="shared" si="24"/>
        <v>腕得点表!3:13</v>
      </c>
      <c r="V136" t="str">
        <f t="shared" si="25"/>
        <v>腕得点表!17:27</v>
      </c>
      <c r="W136" t="str">
        <f t="shared" si="26"/>
        <v>往得点表!3:13</v>
      </c>
      <c r="X136" t="str">
        <f t="shared" si="27"/>
        <v>往得点表!17:27</v>
      </c>
      <c r="Y136" t="str">
        <f t="shared" si="28"/>
        <v>五得点表!3:13</v>
      </c>
      <c r="Z136" t="str">
        <f t="shared" si="29"/>
        <v>五得点表!17:27</v>
      </c>
      <c r="AA136" t="b">
        <f>OR(AND('測定結果'!E98&lt;=幼少年,'測定結果'!P98=""),AND('測定結果'!E98&gt;=壮年,'測定結果'!P98=""))</f>
        <v>1</v>
      </c>
    </row>
    <row r="137" spans="15:27" ht="12">
      <c r="O137">
        <v>88</v>
      </c>
      <c r="P137">
        <f>IF('測定結果'!E99="","",VLOOKUP('測定結果'!E99,年齢変換表,2))</f>
      </c>
      <c r="Q137" t="str">
        <f t="shared" si="20"/>
        <v>立得点表!3:13</v>
      </c>
      <c r="R137" t="str">
        <f t="shared" si="21"/>
        <v>立得点表!17:27</v>
      </c>
      <c r="S137" t="str">
        <f t="shared" si="22"/>
        <v>上得点表!3:13</v>
      </c>
      <c r="T137" t="str">
        <f t="shared" si="23"/>
        <v>上得点表!17:27</v>
      </c>
      <c r="U137" t="str">
        <f t="shared" si="24"/>
        <v>腕得点表!3:13</v>
      </c>
      <c r="V137" t="str">
        <f t="shared" si="25"/>
        <v>腕得点表!17:27</v>
      </c>
      <c r="W137" t="str">
        <f t="shared" si="26"/>
        <v>往得点表!3:13</v>
      </c>
      <c r="X137" t="str">
        <f t="shared" si="27"/>
        <v>往得点表!17:27</v>
      </c>
      <c r="Y137" t="str">
        <f t="shared" si="28"/>
        <v>五得点表!3:13</v>
      </c>
      <c r="Z137" t="str">
        <f t="shared" si="29"/>
        <v>五得点表!17:27</v>
      </c>
      <c r="AA137" t="b">
        <f>OR(AND('測定結果'!E99&lt;=幼少年,'測定結果'!P99=""),AND('測定結果'!E99&gt;=壮年,'測定結果'!P99=""))</f>
        <v>1</v>
      </c>
    </row>
    <row r="138" spans="15:27" ht="12">
      <c r="O138">
        <v>89</v>
      </c>
      <c r="P138">
        <f>IF('測定結果'!E100="","",VLOOKUP('測定結果'!E100,年齢変換表,2))</f>
      </c>
      <c r="Q138" t="str">
        <f t="shared" si="20"/>
        <v>立得点表!3:13</v>
      </c>
      <c r="R138" t="str">
        <f t="shared" si="21"/>
        <v>立得点表!17:27</v>
      </c>
      <c r="S138" t="str">
        <f t="shared" si="22"/>
        <v>上得点表!3:13</v>
      </c>
      <c r="T138" t="str">
        <f t="shared" si="23"/>
        <v>上得点表!17:27</v>
      </c>
      <c r="U138" t="str">
        <f t="shared" si="24"/>
        <v>腕得点表!3:13</v>
      </c>
      <c r="V138" t="str">
        <f t="shared" si="25"/>
        <v>腕得点表!17:27</v>
      </c>
      <c r="W138" t="str">
        <f t="shared" si="26"/>
        <v>往得点表!3:13</v>
      </c>
      <c r="X138" t="str">
        <f t="shared" si="27"/>
        <v>往得点表!17:27</v>
      </c>
      <c r="Y138" t="str">
        <f t="shared" si="28"/>
        <v>五得点表!3:13</v>
      </c>
      <c r="Z138" t="str">
        <f t="shared" si="29"/>
        <v>五得点表!17:27</v>
      </c>
      <c r="AA138" t="b">
        <f>OR(AND('測定結果'!E100&lt;=幼少年,'測定結果'!P100=""),AND('測定結果'!E100&gt;=壮年,'測定結果'!P100=""))</f>
        <v>1</v>
      </c>
    </row>
    <row r="139" spans="15:27" ht="12">
      <c r="O139">
        <v>90</v>
      </c>
      <c r="P139">
        <f>IF('測定結果'!E101="","",VLOOKUP('測定結果'!E101,年齢変換表,2))</f>
      </c>
      <c r="Q139" t="str">
        <f t="shared" si="20"/>
        <v>立得点表!3:13</v>
      </c>
      <c r="R139" t="str">
        <f t="shared" si="21"/>
        <v>立得点表!17:27</v>
      </c>
      <c r="S139" t="str">
        <f t="shared" si="22"/>
        <v>上得点表!3:13</v>
      </c>
      <c r="T139" t="str">
        <f t="shared" si="23"/>
        <v>上得点表!17:27</v>
      </c>
      <c r="U139" t="str">
        <f t="shared" si="24"/>
        <v>腕得点表!3:13</v>
      </c>
      <c r="V139" t="str">
        <f t="shared" si="25"/>
        <v>腕得点表!17:27</v>
      </c>
      <c r="W139" t="str">
        <f t="shared" si="26"/>
        <v>往得点表!3:13</v>
      </c>
      <c r="X139" t="str">
        <f t="shared" si="27"/>
        <v>往得点表!17:27</v>
      </c>
      <c r="Y139" t="str">
        <f t="shared" si="28"/>
        <v>五得点表!3:13</v>
      </c>
      <c r="Z139" t="str">
        <f t="shared" si="29"/>
        <v>五得点表!17:27</v>
      </c>
      <c r="AA139" t="b">
        <f>OR(AND('測定結果'!E101&lt;=幼少年,'測定結果'!P101=""),AND('測定結果'!E101&gt;=壮年,'測定結果'!P101=""))</f>
        <v>1</v>
      </c>
    </row>
    <row r="140" spans="15:27" ht="12">
      <c r="O140">
        <v>91</v>
      </c>
      <c r="P140">
        <f>IF('測定結果'!E102="","",VLOOKUP('測定結果'!E102,年齢変換表,2))</f>
      </c>
      <c r="Q140" t="str">
        <f t="shared" si="20"/>
        <v>立得点表!3:13</v>
      </c>
      <c r="R140" t="str">
        <f t="shared" si="21"/>
        <v>立得点表!17:27</v>
      </c>
      <c r="S140" t="str">
        <f t="shared" si="22"/>
        <v>上得点表!3:13</v>
      </c>
      <c r="T140" t="str">
        <f t="shared" si="23"/>
        <v>上得点表!17:27</v>
      </c>
      <c r="U140" t="str">
        <f t="shared" si="24"/>
        <v>腕得点表!3:13</v>
      </c>
      <c r="V140" t="str">
        <f t="shared" si="25"/>
        <v>腕得点表!17:27</v>
      </c>
      <c r="W140" t="str">
        <f t="shared" si="26"/>
        <v>往得点表!3:13</v>
      </c>
      <c r="X140" t="str">
        <f t="shared" si="27"/>
        <v>往得点表!17:27</v>
      </c>
      <c r="Y140" t="str">
        <f t="shared" si="28"/>
        <v>五得点表!3:13</v>
      </c>
      <c r="Z140" t="str">
        <f t="shared" si="29"/>
        <v>五得点表!17:27</v>
      </c>
      <c r="AA140" t="b">
        <f>OR(AND('測定結果'!E102&lt;=幼少年,'測定結果'!P102=""),AND('測定結果'!E102&gt;=壮年,'測定結果'!P102=""))</f>
        <v>1</v>
      </c>
    </row>
    <row r="141" spans="15:27" ht="12">
      <c r="O141">
        <v>92</v>
      </c>
      <c r="P141">
        <f>IF('測定結果'!E103="","",VLOOKUP('測定結果'!E103,年齢変換表,2))</f>
      </c>
      <c r="Q141" t="str">
        <f t="shared" si="20"/>
        <v>立得点表!3:13</v>
      </c>
      <c r="R141" t="str">
        <f t="shared" si="21"/>
        <v>立得点表!17:27</v>
      </c>
      <c r="S141" t="str">
        <f t="shared" si="22"/>
        <v>上得点表!3:13</v>
      </c>
      <c r="T141" t="str">
        <f t="shared" si="23"/>
        <v>上得点表!17:27</v>
      </c>
      <c r="U141" t="str">
        <f t="shared" si="24"/>
        <v>腕得点表!3:13</v>
      </c>
      <c r="V141" t="str">
        <f t="shared" si="25"/>
        <v>腕得点表!17:27</v>
      </c>
      <c r="W141" t="str">
        <f t="shared" si="26"/>
        <v>往得点表!3:13</v>
      </c>
      <c r="X141" t="str">
        <f t="shared" si="27"/>
        <v>往得点表!17:27</v>
      </c>
      <c r="Y141" t="str">
        <f t="shared" si="28"/>
        <v>五得点表!3:13</v>
      </c>
      <c r="Z141" t="str">
        <f t="shared" si="29"/>
        <v>五得点表!17:27</v>
      </c>
      <c r="AA141" t="b">
        <f>OR(AND('測定結果'!E103&lt;=幼少年,'測定結果'!P103=""),AND('測定結果'!E103&gt;=壮年,'測定結果'!P103=""))</f>
        <v>1</v>
      </c>
    </row>
    <row r="142" spans="15:27" ht="12">
      <c r="O142">
        <v>93</v>
      </c>
      <c r="P142">
        <f>IF('測定結果'!E104="","",VLOOKUP('測定結果'!E104,年齢変換表,2))</f>
      </c>
      <c r="Q142" t="str">
        <f t="shared" si="20"/>
        <v>立得点表!3:13</v>
      </c>
      <c r="R142" t="str">
        <f t="shared" si="21"/>
        <v>立得点表!17:27</v>
      </c>
      <c r="S142" t="str">
        <f t="shared" si="22"/>
        <v>上得点表!3:13</v>
      </c>
      <c r="T142" t="str">
        <f t="shared" si="23"/>
        <v>上得点表!17:27</v>
      </c>
      <c r="U142" t="str">
        <f t="shared" si="24"/>
        <v>腕得点表!3:13</v>
      </c>
      <c r="V142" t="str">
        <f t="shared" si="25"/>
        <v>腕得点表!17:27</v>
      </c>
      <c r="W142" t="str">
        <f t="shared" si="26"/>
        <v>往得点表!3:13</v>
      </c>
      <c r="X142" t="str">
        <f t="shared" si="27"/>
        <v>往得点表!17:27</v>
      </c>
      <c r="Y142" t="str">
        <f t="shared" si="28"/>
        <v>五得点表!3:13</v>
      </c>
      <c r="Z142" t="str">
        <f t="shared" si="29"/>
        <v>五得点表!17:27</v>
      </c>
      <c r="AA142" t="b">
        <f>OR(AND('測定結果'!E104&lt;=幼少年,'測定結果'!P104=""),AND('測定結果'!E104&gt;=壮年,'測定結果'!P104=""))</f>
        <v>1</v>
      </c>
    </row>
    <row r="143" spans="15:27" ht="12">
      <c r="O143">
        <v>94</v>
      </c>
      <c r="P143">
        <f>IF('測定結果'!E105="","",VLOOKUP('測定結果'!E105,年齢変換表,2))</f>
      </c>
      <c r="Q143" t="str">
        <f t="shared" si="20"/>
        <v>立得点表!3:13</v>
      </c>
      <c r="R143" t="str">
        <f t="shared" si="21"/>
        <v>立得点表!17:27</v>
      </c>
      <c r="S143" t="str">
        <f t="shared" si="22"/>
        <v>上得点表!3:13</v>
      </c>
      <c r="T143" t="str">
        <f t="shared" si="23"/>
        <v>上得点表!17:27</v>
      </c>
      <c r="U143" t="str">
        <f t="shared" si="24"/>
        <v>腕得点表!3:13</v>
      </c>
      <c r="V143" t="str">
        <f t="shared" si="25"/>
        <v>腕得点表!17:27</v>
      </c>
      <c r="W143" t="str">
        <f t="shared" si="26"/>
        <v>往得点表!3:13</v>
      </c>
      <c r="X143" t="str">
        <f t="shared" si="27"/>
        <v>往得点表!17:27</v>
      </c>
      <c r="Y143" t="str">
        <f t="shared" si="28"/>
        <v>五得点表!3:13</v>
      </c>
      <c r="Z143" t="str">
        <f t="shared" si="29"/>
        <v>五得点表!17:27</v>
      </c>
      <c r="AA143" t="b">
        <f>OR(AND('測定結果'!E105&lt;=幼少年,'測定結果'!P105=""),AND('測定結果'!E105&gt;=壮年,'測定結果'!P105=""))</f>
        <v>1</v>
      </c>
    </row>
    <row r="144" spans="15:27" ht="12">
      <c r="O144">
        <v>95</v>
      </c>
      <c r="P144">
        <f>IF('測定結果'!E106="","",VLOOKUP('測定結果'!E106,年齢変換表,2))</f>
      </c>
      <c r="Q144" t="str">
        <f t="shared" si="20"/>
        <v>立得点表!3:13</v>
      </c>
      <c r="R144" t="str">
        <f t="shared" si="21"/>
        <v>立得点表!17:27</v>
      </c>
      <c r="S144" t="str">
        <f t="shared" si="22"/>
        <v>上得点表!3:13</v>
      </c>
      <c r="T144" t="str">
        <f t="shared" si="23"/>
        <v>上得点表!17:27</v>
      </c>
      <c r="U144" t="str">
        <f t="shared" si="24"/>
        <v>腕得点表!3:13</v>
      </c>
      <c r="V144" t="str">
        <f t="shared" si="25"/>
        <v>腕得点表!17:27</v>
      </c>
      <c r="W144" t="str">
        <f t="shared" si="26"/>
        <v>往得点表!3:13</v>
      </c>
      <c r="X144" t="str">
        <f t="shared" si="27"/>
        <v>往得点表!17:27</v>
      </c>
      <c r="Y144" t="str">
        <f t="shared" si="28"/>
        <v>五得点表!3:13</v>
      </c>
      <c r="Z144" t="str">
        <f t="shared" si="29"/>
        <v>五得点表!17:27</v>
      </c>
      <c r="AA144" t="b">
        <f>OR(AND('測定結果'!E106&lt;=幼少年,'測定結果'!P106=""),AND('測定結果'!E106&gt;=壮年,'測定結果'!P106=""))</f>
        <v>1</v>
      </c>
    </row>
    <row r="145" spans="15:27" ht="12">
      <c r="O145">
        <v>96</v>
      </c>
      <c r="P145">
        <f>IF('測定結果'!E107="","",VLOOKUP('測定結果'!E107,年齢変換表,2))</f>
      </c>
      <c r="Q145" t="str">
        <f t="shared" si="20"/>
        <v>立得点表!3:13</v>
      </c>
      <c r="R145" t="str">
        <f t="shared" si="21"/>
        <v>立得点表!17:27</v>
      </c>
      <c r="S145" t="str">
        <f t="shared" si="22"/>
        <v>上得点表!3:13</v>
      </c>
      <c r="T145" t="str">
        <f t="shared" si="23"/>
        <v>上得点表!17:27</v>
      </c>
      <c r="U145" t="str">
        <f t="shared" si="24"/>
        <v>腕得点表!3:13</v>
      </c>
      <c r="V145" t="str">
        <f t="shared" si="25"/>
        <v>腕得点表!17:27</v>
      </c>
      <c r="W145" t="str">
        <f t="shared" si="26"/>
        <v>往得点表!3:13</v>
      </c>
      <c r="X145" t="str">
        <f t="shared" si="27"/>
        <v>往得点表!17:27</v>
      </c>
      <c r="Y145" t="str">
        <f t="shared" si="28"/>
        <v>五得点表!3:13</v>
      </c>
      <c r="Z145" t="str">
        <f t="shared" si="29"/>
        <v>五得点表!17:27</v>
      </c>
      <c r="AA145" t="b">
        <f>OR(AND('測定結果'!E107&lt;=幼少年,'測定結果'!P107=""),AND('測定結果'!E107&gt;=壮年,'測定結果'!P107=""))</f>
        <v>1</v>
      </c>
    </row>
    <row r="146" spans="15:27" ht="12">
      <c r="O146">
        <v>97</v>
      </c>
      <c r="P146">
        <f>IF('測定結果'!E108="","",VLOOKUP('測定結果'!E108,年齢変換表,2))</f>
      </c>
      <c r="Q146" t="str">
        <f t="shared" si="20"/>
        <v>立得点表!3:13</v>
      </c>
      <c r="R146" t="str">
        <f t="shared" si="21"/>
        <v>立得点表!17:27</v>
      </c>
      <c r="S146" t="str">
        <f t="shared" si="22"/>
        <v>上得点表!3:13</v>
      </c>
      <c r="T146" t="str">
        <f t="shared" si="23"/>
        <v>上得点表!17:27</v>
      </c>
      <c r="U146" t="str">
        <f t="shared" si="24"/>
        <v>腕得点表!3:13</v>
      </c>
      <c r="V146" t="str">
        <f t="shared" si="25"/>
        <v>腕得点表!17:27</v>
      </c>
      <c r="W146" t="str">
        <f t="shared" si="26"/>
        <v>往得点表!3:13</v>
      </c>
      <c r="X146" t="str">
        <f t="shared" si="27"/>
        <v>往得点表!17:27</v>
      </c>
      <c r="Y146" t="str">
        <f t="shared" si="28"/>
        <v>五得点表!3:13</v>
      </c>
      <c r="Z146" t="str">
        <f t="shared" si="29"/>
        <v>五得点表!17:27</v>
      </c>
      <c r="AA146" t="b">
        <f>OR(AND('測定結果'!E108&lt;=幼少年,'測定結果'!P108=""),AND('測定結果'!E108&gt;=壮年,'測定結果'!P108=""))</f>
        <v>1</v>
      </c>
    </row>
    <row r="147" spans="15:27" ht="12">
      <c r="O147">
        <v>98</v>
      </c>
      <c r="P147">
        <f>IF('測定結果'!E109="","",VLOOKUP('測定結果'!E109,年齢変換表,2))</f>
      </c>
      <c r="Q147" t="str">
        <f t="shared" si="20"/>
        <v>立得点表!3:13</v>
      </c>
      <c r="R147" t="str">
        <f t="shared" si="21"/>
        <v>立得点表!17:27</v>
      </c>
      <c r="S147" t="str">
        <f t="shared" si="22"/>
        <v>上得点表!3:13</v>
      </c>
      <c r="T147" t="str">
        <f t="shared" si="23"/>
        <v>上得点表!17:27</v>
      </c>
      <c r="U147" t="str">
        <f t="shared" si="24"/>
        <v>腕得点表!3:13</v>
      </c>
      <c r="V147" t="str">
        <f t="shared" si="25"/>
        <v>腕得点表!17:27</v>
      </c>
      <c r="W147" t="str">
        <f t="shared" si="26"/>
        <v>往得点表!3:13</v>
      </c>
      <c r="X147" t="str">
        <f t="shared" si="27"/>
        <v>往得点表!17:27</v>
      </c>
      <c r="Y147" t="str">
        <f t="shared" si="28"/>
        <v>五得点表!3:13</v>
      </c>
      <c r="Z147" t="str">
        <f t="shared" si="29"/>
        <v>五得点表!17:27</v>
      </c>
      <c r="AA147" t="b">
        <f>OR(AND('測定結果'!E109&lt;=幼少年,'測定結果'!P109=""),AND('測定結果'!E109&gt;=壮年,'測定結果'!P109=""))</f>
        <v>1</v>
      </c>
    </row>
    <row r="148" spans="15:27" ht="12">
      <c r="O148">
        <v>99</v>
      </c>
      <c r="P148">
        <f>IF('測定結果'!E110="","",VLOOKUP('測定結果'!E110,年齢変換表,2))</f>
      </c>
      <c r="Q148" t="str">
        <f t="shared" si="20"/>
        <v>立得点表!3:13</v>
      </c>
      <c r="R148" t="str">
        <f t="shared" si="21"/>
        <v>立得点表!17:27</v>
      </c>
      <c r="S148" t="str">
        <f t="shared" si="22"/>
        <v>上得点表!3:13</v>
      </c>
      <c r="T148" t="str">
        <f t="shared" si="23"/>
        <v>上得点表!17:27</v>
      </c>
      <c r="U148" t="str">
        <f t="shared" si="24"/>
        <v>腕得点表!3:13</v>
      </c>
      <c r="V148" t="str">
        <f t="shared" si="25"/>
        <v>腕得点表!17:27</v>
      </c>
      <c r="W148" t="str">
        <f t="shared" si="26"/>
        <v>往得点表!3:13</v>
      </c>
      <c r="X148" t="str">
        <f t="shared" si="27"/>
        <v>往得点表!17:27</v>
      </c>
      <c r="Y148" t="str">
        <f t="shared" si="28"/>
        <v>五得点表!3:13</v>
      </c>
      <c r="Z148" t="str">
        <f t="shared" si="29"/>
        <v>五得点表!17:27</v>
      </c>
      <c r="AA148" t="b">
        <f>OR(AND('測定結果'!E110&lt;=幼少年,'測定結果'!P110=""),AND('測定結果'!E110&gt;=壮年,'測定結果'!P110=""))</f>
        <v>1</v>
      </c>
    </row>
    <row r="149" spans="15:27" ht="12">
      <c r="O149">
        <v>100</v>
      </c>
      <c r="P149">
        <f>IF('測定結果'!E111="","",VLOOKUP('測定結果'!E111,年齢変換表,2))</f>
      </c>
      <c r="Q149" t="str">
        <f t="shared" si="20"/>
        <v>立得点表!3:13</v>
      </c>
      <c r="R149" t="str">
        <f t="shared" si="21"/>
        <v>立得点表!17:27</v>
      </c>
      <c r="S149" t="str">
        <f t="shared" si="22"/>
        <v>上得点表!3:13</v>
      </c>
      <c r="T149" t="str">
        <f t="shared" si="23"/>
        <v>上得点表!17:27</v>
      </c>
      <c r="U149" t="str">
        <f t="shared" si="24"/>
        <v>腕得点表!3:13</v>
      </c>
      <c r="V149" t="str">
        <f t="shared" si="25"/>
        <v>腕得点表!17:27</v>
      </c>
      <c r="W149" t="str">
        <f t="shared" si="26"/>
        <v>往得点表!3:13</v>
      </c>
      <c r="X149" t="str">
        <f t="shared" si="27"/>
        <v>往得点表!17:27</v>
      </c>
      <c r="Y149" t="str">
        <f t="shared" si="28"/>
        <v>五得点表!3:13</v>
      </c>
      <c r="Z149" t="str">
        <f t="shared" si="29"/>
        <v>五得点表!17:27</v>
      </c>
      <c r="AA149" t="b">
        <f>OR(AND('測定結果'!E111&lt;=幼少年,'測定結果'!P111=""),AND('測定結果'!E111&gt;=壮年,'測定結果'!P111=""))</f>
        <v>1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1.125" defaultRowHeight="12.75"/>
  <cols>
    <col min="1" max="25" width="4.75390625" style="0" customWidth="1"/>
    <col min="26" max="92" width="5.375" style="0" customWidth="1"/>
    <col min="93" max="114" width="5.25390625" style="0" customWidth="1"/>
  </cols>
  <sheetData>
    <row r="1" spans="1:14" ht="12">
      <c r="A1" t="s">
        <v>28</v>
      </c>
      <c r="M1">
        <f ca="1">CELL("col",M2)</f>
        <v>13</v>
      </c>
      <c r="N1">
        <f>COLUMN(M2)</f>
        <v>13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22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86</v>
      </c>
      <c r="B4">
        <v>107</v>
      </c>
      <c r="C4">
        <v>118</v>
      </c>
      <c r="D4">
        <v>130</v>
      </c>
      <c r="E4">
        <v>138</v>
      </c>
      <c r="F4">
        <v>146</v>
      </c>
      <c r="G4">
        <v>154</v>
      </c>
      <c r="H4">
        <v>169</v>
      </c>
      <c r="I4">
        <v>176</v>
      </c>
      <c r="J4">
        <v>196</v>
      </c>
      <c r="K4">
        <v>200</v>
      </c>
      <c r="L4">
        <v>209</v>
      </c>
      <c r="M4">
        <v>208</v>
      </c>
      <c r="N4">
        <v>207</v>
      </c>
      <c r="O4">
        <v>204</v>
      </c>
      <c r="P4">
        <v>198</v>
      </c>
      <c r="Q4">
        <v>192</v>
      </c>
      <c r="R4">
        <v>185</v>
      </c>
      <c r="S4">
        <v>172</v>
      </c>
      <c r="T4">
        <v>158</v>
      </c>
      <c r="U4">
        <v>148</v>
      </c>
      <c r="V4">
        <v>129</v>
      </c>
      <c r="W4">
        <v>113</v>
      </c>
      <c r="X4">
        <v>105</v>
      </c>
      <c r="Y4">
        <v>1</v>
      </c>
    </row>
    <row r="5" spans="1:25" ht="12">
      <c r="A5">
        <v>93</v>
      </c>
      <c r="B5">
        <v>114</v>
      </c>
      <c r="C5">
        <v>125</v>
      </c>
      <c r="D5">
        <v>136</v>
      </c>
      <c r="E5">
        <v>145</v>
      </c>
      <c r="F5">
        <v>153</v>
      </c>
      <c r="G5">
        <v>162</v>
      </c>
      <c r="H5">
        <v>177</v>
      </c>
      <c r="I5">
        <v>185</v>
      </c>
      <c r="J5">
        <v>204</v>
      </c>
      <c r="K5">
        <v>208</v>
      </c>
      <c r="L5">
        <v>216</v>
      </c>
      <c r="M5">
        <v>214</v>
      </c>
      <c r="N5">
        <v>213</v>
      </c>
      <c r="O5">
        <v>210</v>
      </c>
      <c r="P5">
        <v>202</v>
      </c>
      <c r="Q5">
        <v>197</v>
      </c>
      <c r="R5">
        <v>190</v>
      </c>
      <c r="S5">
        <v>182</v>
      </c>
      <c r="T5">
        <v>167</v>
      </c>
      <c r="U5">
        <v>158</v>
      </c>
      <c r="V5">
        <v>140</v>
      </c>
      <c r="W5">
        <v>124</v>
      </c>
      <c r="X5">
        <v>116</v>
      </c>
      <c r="Y5">
        <v>2</v>
      </c>
    </row>
    <row r="6" spans="1:25" ht="12">
      <c r="A6">
        <v>101</v>
      </c>
      <c r="B6">
        <v>121</v>
      </c>
      <c r="C6">
        <v>132</v>
      </c>
      <c r="D6">
        <v>143</v>
      </c>
      <c r="E6">
        <v>151</v>
      </c>
      <c r="F6">
        <v>160</v>
      </c>
      <c r="G6">
        <v>169</v>
      </c>
      <c r="H6">
        <v>185</v>
      </c>
      <c r="I6">
        <v>194</v>
      </c>
      <c r="J6">
        <v>211</v>
      </c>
      <c r="K6">
        <v>216</v>
      </c>
      <c r="L6">
        <v>223</v>
      </c>
      <c r="M6">
        <v>221</v>
      </c>
      <c r="N6">
        <v>220</v>
      </c>
      <c r="O6">
        <v>217</v>
      </c>
      <c r="P6">
        <v>209</v>
      </c>
      <c r="Q6">
        <v>202</v>
      </c>
      <c r="R6">
        <v>197</v>
      </c>
      <c r="S6">
        <v>190</v>
      </c>
      <c r="T6">
        <v>177</v>
      </c>
      <c r="U6">
        <v>168</v>
      </c>
      <c r="V6">
        <v>152</v>
      </c>
      <c r="W6">
        <v>134</v>
      </c>
      <c r="X6">
        <v>127</v>
      </c>
      <c r="Y6">
        <v>3</v>
      </c>
    </row>
    <row r="7" spans="1:25" ht="12">
      <c r="A7">
        <v>108</v>
      </c>
      <c r="B7">
        <v>128</v>
      </c>
      <c r="C7">
        <v>139</v>
      </c>
      <c r="D7">
        <v>149</v>
      </c>
      <c r="E7">
        <v>158</v>
      </c>
      <c r="F7">
        <v>167</v>
      </c>
      <c r="G7">
        <v>177</v>
      </c>
      <c r="H7">
        <v>194</v>
      </c>
      <c r="I7">
        <v>203</v>
      </c>
      <c r="J7">
        <v>219</v>
      </c>
      <c r="K7">
        <v>223</v>
      </c>
      <c r="L7">
        <v>231</v>
      </c>
      <c r="M7">
        <v>228</v>
      </c>
      <c r="N7">
        <v>227</v>
      </c>
      <c r="O7">
        <v>224</v>
      </c>
      <c r="P7">
        <v>216</v>
      </c>
      <c r="Q7">
        <v>210</v>
      </c>
      <c r="R7">
        <v>205</v>
      </c>
      <c r="S7">
        <v>198</v>
      </c>
      <c r="T7">
        <v>186</v>
      </c>
      <c r="U7">
        <v>178</v>
      </c>
      <c r="V7">
        <v>164</v>
      </c>
      <c r="W7">
        <v>145</v>
      </c>
      <c r="X7">
        <v>137</v>
      </c>
      <c r="Y7">
        <v>4</v>
      </c>
    </row>
    <row r="8" spans="1:25" ht="12">
      <c r="A8">
        <v>116</v>
      </c>
      <c r="B8">
        <v>136</v>
      </c>
      <c r="C8">
        <v>146</v>
      </c>
      <c r="D8">
        <v>156</v>
      </c>
      <c r="E8">
        <v>164</v>
      </c>
      <c r="F8">
        <v>174</v>
      </c>
      <c r="G8">
        <v>184</v>
      </c>
      <c r="H8">
        <v>202</v>
      </c>
      <c r="I8">
        <v>212</v>
      </c>
      <c r="J8">
        <v>226</v>
      </c>
      <c r="K8">
        <v>231</v>
      </c>
      <c r="L8" s="56">
        <v>238</v>
      </c>
      <c r="M8">
        <v>235</v>
      </c>
      <c r="N8">
        <v>234</v>
      </c>
      <c r="O8">
        <v>230</v>
      </c>
      <c r="P8">
        <v>221</v>
      </c>
      <c r="Q8">
        <v>214</v>
      </c>
      <c r="R8">
        <v>209</v>
      </c>
      <c r="S8">
        <v>203</v>
      </c>
      <c r="T8">
        <v>196</v>
      </c>
      <c r="U8">
        <v>188</v>
      </c>
      <c r="V8">
        <v>175</v>
      </c>
      <c r="W8">
        <v>156</v>
      </c>
      <c r="X8" s="56">
        <v>148</v>
      </c>
      <c r="Y8">
        <v>5</v>
      </c>
    </row>
    <row r="9" spans="1:25" ht="12">
      <c r="A9">
        <v>123</v>
      </c>
      <c r="B9">
        <v>143</v>
      </c>
      <c r="C9">
        <v>152</v>
      </c>
      <c r="D9">
        <v>163</v>
      </c>
      <c r="E9">
        <v>171</v>
      </c>
      <c r="F9">
        <v>181</v>
      </c>
      <c r="G9">
        <v>192</v>
      </c>
      <c r="H9">
        <v>210</v>
      </c>
      <c r="I9">
        <v>221</v>
      </c>
      <c r="J9">
        <v>234</v>
      </c>
      <c r="K9">
        <v>239</v>
      </c>
      <c r="L9">
        <v>245</v>
      </c>
      <c r="M9">
        <v>242</v>
      </c>
      <c r="N9">
        <v>241</v>
      </c>
      <c r="O9">
        <v>238</v>
      </c>
      <c r="P9">
        <v>234</v>
      </c>
      <c r="Q9">
        <v>225</v>
      </c>
      <c r="R9">
        <v>220</v>
      </c>
      <c r="S9">
        <v>213</v>
      </c>
      <c r="T9">
        <v>206</v>
      </c>
      <c r="U9">
        <v>198</v>
      </c>
      <c r="V9">
        <v>187</v>
      </c>
      <c r="W9">
        <v>167</v>
      </c>
      <c r="X9">
        <v>159</v>
      </c>
      <c r="Y9">
        <v>6</v>
      </c>
    </row>
    <row r="10" spans="1:25" ht="12">
      <c r="A10">
        <v>131</v>
      </c>
      <c r="B10">
        <v>150</v>
      </c>
      <c r="C10">
        <v>159</v>
      </c>
      <c r="D10">
        <v>169</v>
      </c>
      <c r="E10">
        <v>177</v>
      </c>
      <c r="F10">
        <v>188</v>
      </c>
      <c r="G10">
        <v>199</v>
      </c>
      <c r="H10">
        <v>218</v>
      </c>
      <c r="I10">
        <v>230</v>
      </c>
      <c r="J10">
        <v>241</v>
      </c>
      <c r="K10">
        <v>246</v>
      </c>
      <c r="L10">
        <v>252</v>
      </c>
      <c r="M10">
        <v>249</v>
      </c>
      <c r="N10">
        <v>248</v>
      </c>
      <c r="O10">
        <v>245</v>
      </c>
      <c r="P10">
        <v>242</v>
      </c>
      <c r="Q10">
        <v>237</v>
      </c>
      <c r="R10">
        <v>231</v>
      </c>
      <c r="S10">
        <v>223</v>
      </c>
      <c r="T10">
        <v>215</v>
      </c>
      <c r="U10">
        <v>208</v>
      </c>
      <c r="V10">
        <v>198</v>
      </c>
      <c r="W10">
        <v>178</v>
      </c>
      <c r="X10">
        <v>170</v>
      </c>
      <c r="Y10">
        <v>7</v>
      </c>
    </row>
    <row r="11" spans="1:25" ht="12">
      <c r="A11">
        <v>138</v>
      </c>
      <c r="B11">
        <v>157</v>
      </c>
      <c r="C11">
        <v>166</v>
      </c>
      <c r="D11">
        <v>176</v>
      </c>
      <c r="E11">
        <v>184</v>
      </c>
      <c r="F11">
        <v>195</v>
      </c>
      <c r="G11">
        <v>207</v>
      </c>
      <c r="H11">
        <v>226</v>
      </c>
      <c r="I11">
        <v>240</v>
      </c>
      <c r="J11">
        <v>249</v>
      </c>
      <c r="K11">
        <v>254</v>
      </c>
      <c r="L11">
        <v>260</v>
      </c>
      <c r="M11">
        <v>256</v>
      </c>
      <c r="N11">
        <v>255</v>
      </c>
      <c r="O11">
        <v>252</v>
      </c>
      <c r="P11">
        <v>250</v>
      </c>
      <c r="Q11">
        <v>247</v>
      </c>
      <c r="R11">
        <v>242</v>
      </c>
      <c r="S11">
        <v>233</v>
      </c>
      <c r="T11">
        <v>225</v>
      </c>
      <c r="U11">
        <v>218</v>
      </c>
      <c r="V11">
        <v>210</v>
      </c>
      <c r="W11">
        <v>189</v>
      </c>
      <c r="X11">
        <v>181</v>
      </c>
      <c r="Y11">
        <v>8</v>
      </c>
    </row>
    <row r="12" spans="1:25" ht="12">
      <c r="A12">
        <v>146</v>
      </c>
      <c r="B12">
        <v>165</v>
      </c>
      <c r="C12">
        <v>173</v>
      </c>
      <c r="D12">
        <v>182</v>
      </c>
      <c r="E12">
        <v>190</v>
      </c>
      <c r="F12">
        <v>202</v>
      </c>
      <c r="G12">
        <v>214</v>
      </c>
      <c r="H12">
        <v>234</v>
      </c>
      <c r="I12">
        <v>249</v>
      </c>
      <c r="J12">
        <v>256</v>
      </c>
      <c r="K12">
        <v>262</v>
      </c>
      <c r="L12">
        <v>267</v>
      </c>
      <c r="M12">
        <v>262</v>
      </c>
      <c r="N12">
        <v>261</v>
      </c>
      <c r="O12">
        <v>258</v>
      </c>
      <c r="P12">
        <v>255</v>
      </c>
      <c r="Q12">
        <v>252</v>
      </c>
      <c r="R12">
        <v>251</v>
      </c>
      <c r="S12">
        <v>243</v>
      </c>
      <c r="T12">
        <v>234</v>
      </c>
      <c r="U12">
        <v>228</v>
      </c>
      <c r="V12">
        <v>222</v>
      </c>
      <c r="W12">
        <v>199</v>
      </c>
      <c r="X12">
        <v>191</v>
      </c>
      <c r="Y12">
        <v>9</v>
      </c>
    </row>
    <row r="13" spans="1:25" ht="12">
      <c r="A13">
        <v>153</v>
      </c>
      <c r="B13">
        <v>172</v>
      </c>
      <c r="C13">
        <v>180</v>
      </c>
      <c r="D13">
        <v>189</v>
      </c>
      <c r="E13">
        <v>197</v>
      </c>
      <c r="F13">
        <v>209</v>
      </c>
      <c r="G13">
        <v>222</v>
      </c>
      <c r="H13">
        <v>242</v>
      </c>
      <c r="I13">
        <v>258</v>
      </c>
      <c r="J13">
        <v>264</v>
      </c>
      <c r="K13">
        <v>270</v>
      </c>
      <c r="L13">
        <v>274</v>
      </c>
      <c r="M13">
        <v>269</v>
      </c>
      <c r="N13">
        <v>268</v>
      </c>
      <c r="O13">
        <v>265</v>
      </c>
      <c r="P13">
        <v>262</v>
      </c>
      <c r="Q13">
        <v>259</v>
      </c>
      <c r="R13">
        <v>257</v>
      </c>
      <c r="S13">
        <v>253</v>
      </c>
      <c r="T13">
        <v>244</v>
      </c>
      <c r="U13">
        <v>238</v>
      </c>
      <c r="V13">
        <v>231</v>
      </c>
      <c r="W13">
        <v>210</v>
      </c>
      <c r="X13">
        <v>202</v>
      </c>
      <c r="Y13">
        <v>10</v>
      </c>
    </row>
    <row r="15" ht="12">
      <c r="A15" t="s">
        <v>29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22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79</v>
      </c>
      <c r="B18">
        <v>90</v>
      </c>
      <c r="C18">
        <v>105</v>
      </c>
      <c r="D18">
        <v>118</v>
      </c>
      <c r="E18">
        <v>128</v>
      </c>
      <c r="F18">
        <v>132</v>
      </c>
      <c r="G18">
        <v>144</v>
      </c>
      <c r="H18">
        <v>147</v>
      </c>
      <c r="I18">
        <v>152</v>
      </c>
      <c r="J18">
        <v>158</v>
      </c>
      <c r="K18">
        <v>161</v>
      </c>
      <c r="L18">
        <v>156</v>
      </c>
      <c r="M18">
        <v>153</v>
      </c>
      <c r="N18">
        <v>150</v>
      </c>
      <c r="O18">
        <v>139</v>
      </c>
      <c r="P18">
        <v>138</v>
      </c>
      <c r="Q18">
        <v>135</v>
      </c>
      <c r="R18">
        <v>129</v>
      </c>
      <c r="S18">
        <v>121</v>
      </c>
      <c r="T18">
        <v>115</v>
      </c>
      <c r="U18">
        <v>104</v>
      </c>
      <c r="V18">
        <v>82</v>
      </c>
      <c r="W18">
        <v>77</v>
      </c>
      <c r="X18">
        <v>64</v>
      </c>
      <c r="Y18">
        <v>1</v>
      </c>
    </row>
    <row r="19" spans="1:25" ht="12">
      <c r="A19">
        <v>86</v>
      </c>
      <c r="B19">
        <v>98</v>
      </c>
      <c r="C19">
        <v>112</v>
      </c>
      <c r="D19">
        <v>125</v>
      </c>
      <c r="E19">
        <v>135</v>
      </c>
      <c r="F19">
        <v>140</v>
      </c>
      <c r="G19">
        <v>151</v>
      </c>
      <c r="H19">
        <v>154</v>
      </c>
      <c r="I19">
        <v>159</v>
      </c>
      <c r="J19">
        <v>164</v>
      </c>
      <c r="K19">
        <v>167</v>
      </c>
      <c r="L19">
        <v>162</v>
      </c>
      <c r="M19">
        <v>160</v>
      </c>
      <c r="N19">
        <v>158</v>
      </c>
      <c r="O19">
        <v>148</v>
      </c>
      <c r="P19">
        <v>147</v>
      </c>
      <c r="Q19">
        <v>142</v>
      </c>
      <c r="R19">
        <v>137</v>
      </c>
      <c r="S19">
        <v>129</v>
      </c>
      <c r="T19">
        <v>123</v>
      </c>
      <c r="U19">
        <v>113</v>
      </c>
      <c r="V19">
        <v>91</v>
      </c>
      <c r="W19">
        <v>86</v>
      </c>
      <c r="X19">
        <v>73</v>
      </c>
      <c r="Y19">
        <v>2</v>
      </c>
    </row>
    <row r="20" spans="1:25" ht="12">
      <c r="A20">
        <v>92</v>
      </c>
      <c r="B20">
        <v>106</v>
      </c>
      <c r="C20">
        <v>120</v>
      </c>
      <c r="D20">
        <v>132</v>
      </c>
      <c r="E20">
        <v>142</v>
      </c>
      <c r="F20">
        <v>148</v>
      </c>
      <c r="G20">
        <v>158</v>
      </c>
      <c r="H20">
        <v>161</v>
      </c>
      <c r="I20">
        <v>166</v>
      </c>
      <c r="J20">
        <v>171</v>
      </c>
      <c r="K20">
        <v>174</v>
      </c>
      <c r="L20">
        <v>169</v>
      </c>
      <c r="M20">
        <v>167</v>
      </c>
      <c r="N20">
        <v>166</v>
      </c>
      <c r="O20">
        <v>157</v>
      </c>
      <c r="P20">
        <v>156</v>
      </c>
      <c r="Q20">
        <v>150</v>
      </c>
      <c r="R20">
        <v>144</v>
      </c>
      <c r="S20">
        <v>137</v>
      </c>
      <c r="T20">
        <v>131</v>
      </c>
      <c r="U20">
        <v>121</v>
      </c>
      <c r="V20">
        <v>101</v>
      </c>
      <c r="W20">
        <v>94</v>
      </c>
      <c r="X20">
        <v>83</v>
      </c>
      <c r="Y20">
        <v>3</v>
      </c>
    </row>
    <row r="21" spans="1:25" ht="12">
      <c r="A21">
        <v>99</v>
      </c>
      <c r="B21">
        <v>114</v>
      </c>
      <c r="C21">
        <v>127</v>
      </c>
      <c r="D21">
        <v>139</v>
      </c>
      <c r="E21">
        <v>149</v>
      </c>
      <c r="F21">
        <v>155</v>
      </c>
      <c r="G21">
        <v>165</v>
      </c>
      <c r="H21">
        <v>168</v>
      </c>
      <c r="I21">
        <v>173</v>
      </c>
      <c r="J21">
        <v>178</v>
      </c>
      <c r="K21">
        <v>181</v>
      </c>
      <c r="L21">
        <v>176</v>
      </c>
      <c r="M21">
        <v>175</v>
      </c>
      <c r="N21">
        <v>174</v>
      </c>
      <c r="O21">
        <v>166</v>
      </c>
      <c r="P21">
        <v>165</v>
      </c>
      <c r="Q21">
        <v>157</v>
      </c>
      <c r="R21">
        <v>152</v>
      </c>
      <c r="S21">
        <v>146</v>
      </c>
      <c r="T21">
        <v>139</v>
      </c>
      <c r="U21">
        <v>130</v>
      </c>
      <c r="V21">
        <v>111</v>
      </c>
      <c r="W21">
        <v>102</v>
      </c>
      <c r="X21">
        <v>92</v>
      </c>
      <c r="Y21">
        <v>4</v>
      </c>
    </row>
    <row r="22" spans="1:25" ht="12">
      <c r="A22">
        <v>105</v>
      </c>
      <c r="B22">
        <v>121</v>
      </c>
      <c r="C22">
        <v>135</v>
      </c>
      <c r="D22">
        <v>146</v>
      </c>
      <c r="E22">
        <v>156</v>
      </c>
      <c r="F22">
        <v>163</v>
      </c>
      <c r="G22">
        <v>172</v>
      </c>
      <c r="H22">
        <v>175</v>
      </c>
      <c r="I22">
        <v>180</v>
      </c>
      <c r="J22">
        <v>185</v>
      </c>
      <c r="K22">
        <v>188</v>
      </c>
      <c r="L22">
        <v>184</v>
      </c>
      <c r="M22">
        <v>183</v>
      </c>
      <c r="N22">
        <v>182</v>
      </c>
      <c r="O22">
        <v>175</v>
      </c>
      <c r="P22">
        <v>174</v>
      </c>
      <c r="Q22">
        <v>164</v>
      </c>
      <c r="R22">
        <v>160</v>
      </c>
      <c r="S22">
        <v>154</v>
      </c>
      <c r="T22">
        <v>147</v>
      </c>
      <c r="U22">
        <v>138</v>
      </c>
      <c r="V22">
        <v>121</v>
      </c>
      <c r="W22">
        <v>110</v>
      </c>
      <c r="X22">
        <v>101</v>
      </c>
      <c r="Y22">
        <v>5</v>
      </c>
    </row>
    <row r="23" spans="1:25" ht="12">
      <c r="A23">
        <v>112</v>
      </c>
      <c r="B23">
        <v>129</v>
      </c>
      <c r="C23">
        <v>142</v>
      </c>
      <c r="D23">
        <v>153</v>
      </c>
      <c r="E23">
        <v>163</v>
      </c>
      <c r="F23">
        <v>171</v>
      </c>
      <c r="G23">
        <v>179</v>
      </c>
      <c r="H23">
        <v>183</v>
      </c>
      <c r="I23">
        <v>189</v>
      </c>
      <c r="J23">
        <v>194</v>
      </c>
      <c r="K23">
        <v>197</v>
      </c>
      <c r="L23">
        <v>192</v>
      </c>
      <c r="M23">
        <v>191</v>
      </c>
      <c r="N23">
        <v>190</v>
      </c>
      <c r="O23">
        <v>183</v>
      </c>
      <c r="P23">
        <v>182</v>
      </c>
      <c r="Q23">
        <v>172</v>
      </c>
      <c r="R23">
        <v>168</v>
      </c>
      <c r="S23">
        <v>162</v>
      </c>
      <c r="T23">
        <v>155</v>
      </c>
      <c r="U23">
        <v>146</v>
      </c>
      <c r="V23">
        <v>131</v>
      </c>
      <c r="W23">
        <v>118</v>
      </c>
      <c r="X23">
        <v>110</v>
      </c>
      <c r="Y23">
        <v>6</v>
      </c>
    </row>
    <row r="24" spans="1:25" ht="12">
      <c r="A24">
        <v>118</v>
      </c>
      <c r="B24">
        <v>137</v>
      </c>
      <c r="C24">
        <v>150</v>
      </c>
      <c r="D24">
        <v>160</v>
      </c>
      <c r="E24">
        <v>170</v>
      </c>
      <c r="F24">
        <v>178</v>
      </c>
      <c r="G24">
        <v>186</v>
      </c>
      <c r="H24">
        <v>191</v>
      </c>
      <c r="I24">
        <v>197</v>
      </c>
      <c r="J24">
        <v>202</v>
      </c>
      <c r="K24">
        <v>205</v>
      </c>
      <c r="L24">
        <v>202</v>
      </c>
      <c r="M24">
        <v>200</v>
      </c>
      <c r="N24">
        <v>198</v>
      </c>
      <c r="O24">
        <v>192</v>
      </c>
      <c r="P24">
        <v>191</v>
      </c>
      <c r="Q24">
        <v>179</v>
      </c>
      <c r="R24">
        <v>176</v>
      </c>
      <c r="S24">
        <v>170</v>
      </c>
      <c r="T24">
        <v>163</v>
      </c>
      <c r="U24">
        <v>155</v>
      </c>
      <c r="V24">
        <v>141</v>
      </c>
      <c r="W24">
        <v>126</v>
      </c>
      <c r="X24">
        <v>119</v>
      </c>
      <c r="Y24">
        <v>7</v>
      </c>
    </row>
    <row r="25" spans="1:25" ht="12">
      <c r="A25">
        <v>125</v>
      </c>
      <c r="B25">
        <v>145</v>
      </c>
      <c r="C25">
        <v>157</v>
      </c>
      <c r="D25">
        <v>167</v>
      </c>
      <c r="E25">
        <v>177</v>
      </c>
      <c r="F25">
        <v>186</v>
      </c>
      <c r="G25">
        <v>193</v>
      </c>
      <c r="H25">
        <v>199</v>
      </c>
      <c r="I25">
        <v>206</v>
      </c>
      <c r="J25">
        <v>211</v>
      </c>
      <c r="K25">
        <v>214</v>
      </c>
      <c r="L25">
        <v>210</v>
      </c>
      <c r="M25">
        <v>208</v>
      </c>
      <c r="N25">
        <v>206</v>
      </c>
      <c r="O25">
        <v>201</v>
      </c>
      <c r="P25">
        <v>200</v>
      </c>
      <c r="Q25">
        <v>186</v>
      </c>
      <c r="R25">
        <v>184</v>
      </c>
      <c r="S25">
        <v>179</v>
      </c>
      <c r="T25">
        <v>171</v>
      </c>
      <c r="U25">
        <v>163</v>
      </c>
      <c r="V25">
        <v>151</v>
      </c>
      <c r="W25">
        <v>134</v>
      </c>
      <c r="X25">
        <v>129</v>
      </c>
      <c r="Y25">
        <v>8</v>
      </c>
    </row>
    <row r="26" spans="1:25" ht="12">
      <c r="A26">
        <v>131</v>
      </c>
      <c r="B26">
        <v>152</v>
      </c>
      <c r="C26">
        <v>165</v>
      </c>
      <c r="D26">
        <v>174</v>
      </c>
      <c r="E26">
        <v>184</v>
      </c>
      <c r="F26">
        <v>194</v>
      </c>
      <c r="G26">
        <v>201</v>
      </c>
      <c r="H26">
        <v>206</v>
      </c>
      <c r="I26">
        <v>215</v>
      </c>
      <c r="J26">
        <v>220</v>
      </c>
      <c r="K26">
        <v>223</v>
      </c>
      <c r="L26">
        <v>218</v>
      </c>
      <c r="M26">
        <v>216</v>
      </c>
      <c r="N26">
        <v>214</v>
      </c>
      <c r="O26">
        <v>210</v>
      </c>
      <c r="P26">
        <v>209</v>
      </c>
      <c r="Q26">
        <v>194</v>
      </c>
      <c r="R26">
        <v>191</v>
      </c>
      <c r="S26">
        <v>187</v>
      </c>
      <c r="T26">
        <v>180</v>
      </c>
      <c r="U26">
        <v>172</v>
      </c>
      <c r="V26">
        <v>161</v>
      </c>
      <c r="W26">
        <v>143</v>
      </c>
      <c r="X26">
        <v>138</v>
      </c>
      <c r="Y26">
        <v>9</v>
      </c>
    </row>
    <row r="27" spans="1:25" ht="12">
      <c r="A27">
        <v>138</v>
      </c>
      <c r="B27">
        <v>160</v>
      </c>
      <c r="C27">
        <v>173</v>
      </c>
      <c r="D27">
        <v>181</v>
      </c>
      <c r="E27">
        <v>192</v>
      </c>
      <c r="F27">
        <v>201</v>
      </c>
      <c r="G27">
        <v>208</v>
      </c>
      <c r="H27">
        <v>214</v>
      </c>
      <c r="I27">
        <v>223</v>
      </c>
      <c r="J27">
        <v>228</v>
      </c>
      <c r="K27">
        <v>231</v>
      </c>
      <c r="L27">
        <v>226</v>
      </c>
      <c r="M27">
        <v>224</v>
      </c>
      <c r="N27">
        <v>222</v>
      </c>
      <c r="O27">
        <v>219</v>
      </c>
      <c r="P27">
        <v>215</v>
      </c>
      <c r="Q27">
        <v>204</v>
      </c>
      <c r="R27">
        <v>199</v>
      </c>
      <c r="S27">
        <v>195</v>
      </c>
      <c r="T27">
        <v>188</v>
      </c>
      <c r="U27">
        <v>180</v>
      </c>
      <c r="V27">
        <v>171</v>
      </c>
      <c r="W27">
        <v>151</v>
      </c>
      <c r="X27">
        <v>147</v>
      </c>
      <c r="Y27">
        <v>10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28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22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</v>
      </c>
      <c r="B4">
        <v>3</v>
      </c>
      <c r="C4">
        <v>4</v>
      </c>
      <c r="D4">
        <v>6</v>
      </c>
      <c r="E4">
        <v>7</v>
      </c>
      <c r="F4">
        <v>9</v>
      </c>
      <c r="G4">
        <v>11</v>
      </c>
      <c r="H4">
        <v>12</v>
      </c>
      <c r="I4">
        <v>14</v>
      </c>
      <c r="J4">
        <v>15</v>
      </c>
      <c r="K4">
        <v>16</v>
      </c>
      <c r="L4">
        <v>17</v>
      </c>
      <c r="M4">
        <v>16</v>
      </c>
      <c r="N4">
        <v>15</v>
      </c>
      <c r="O4">
        <v>14</v>
      </c>
      <c r="P4">
        <v>13</v>
      </c>
      <c r="Q4">
        <v>11</v>
      </c>
      <c r="R4">
        <v>9</v>
      </c>
      <c r="S4">
        <v>8</v>
      </c>
      <c r="T4">
        <v>7</v>
      </c>
      <c r="U4">
        <v>6</v>
      </c>
      <c r="V4">
        <v>4</v>
      </c>
      <c r="W4">
        <v>3</v>
      </c>
      <c r="X4">
        <v>2</v>
      </c>
      <c r="Y4">
        <v>1</v>
      </c>
    </row>
    <row r="5" spans="1:25" ht="12">
      <c r="A5">
        <v>3</v>
      </c>
      <c r="B5">
        <v>4</v>
      </c>
      <c r="C5">
        <v>6</v>
      </c>
      <c r="D5">
        <v>8</v>
      </c>
      <c r="E5">
        <v>9</v>
      </c>
      <c r="F5">
        <v>11</v>
      </c>
      <c r="G5">
        <v>13</v>
      </c>
      <c r="H5">
        <v>14</v>
      </c>
      <c r="I5">
        <v>16</v>
      </c>
      <c r="J5">
        <v>17</v>
      </c>
      <c r="K5">
        <v>18</v>
      </c>
      <c r="L5">
        <v>19</v>
      </c>
      <c r="M5">
        <v>18</v>
      </c>
      <c r="N5">
        <v>17</v>
      </c>
      <c r="O5">
        <v>16</v>
      </c>
      <c r="P5">
        <v>14</v>
      </c>
      <c r="Q5">
        <v>12</v>
      </c>
      <c r="R5">
        <v>11</v>
      </c>
      <c r="S5">
        <v>10</v>
      </c>
      <c r="T5">
        <v>9</v>
      </c>
      <c r="U5">
        <v>8</v>
      </c>
      <c r="V5">
        <v>6</v>
      </c>
      <c r="W5">
        <v>5</v>
      </c>
      <c r="X5">
        <v>4</v>
      </c>
      <c r="Y5">
        <v>2</v>
      </c>
    </row>
    <row r="6" spans="1:25" ht="12">
      <c r="A6">
        <v>4</v>
      </c>
      <c r="B6">
        <v>6</v>
      </c>
      <c r="C6">
        <v>8</v>
      </c>
      <c r="D6">
        <v>10</v>
      </c>
      <c r="E6">
        <v>11</v>
      </c>
      <c r="F6">
        <v>13</v>
      </c>
      <c r="G6">
        <v>15</v>
      </c>
      <c r="H6">
        <v>17</v>
      </c>
      <c r="I6">
        <v>18</v>
      </c>
      <c r="J6">
        <v>19</v>
      </c>
      <c r="K6">
        <v>20</v>
      </c>
      <c r="L6">
        <v>21</v>
      </c>
      <c r="M6">
        <v>20</v>
      </c>
      <c r="N6">
        <v>19</v>
      </c>
      <c r="O6">
        <v>18</v>
      </c>
      <c r="P6">
        <v>16</v>
      </c>
      <c r="Q6">
        <v>14</v>
      </c>
      <c r="R6">
        <v>13</v>
      </c>
      <c r="S6">
        <v>11</v>
      </c>
      <c r="T6">
        <v>11</v>
      </c>
      <c r="U6">
        <v>10</v>
      </c>
      <c r="V6">
        <v>8</v>
      </c>
      <c r="W6">
        <v>7</v>
      </c>
      <c r="X6">
        <v>6</v>
      </c>
      <c r="Y6">
        <v>3</v>
      </c>
    </row>
    <row r="7" spans="1:25" ht="12">
      <c r="A7">
        <v>6</v>
      </c>
      <c r="B7">
        <v>8</v>
      </c>
      <c r="C7">
        <v>10</v>
      </c>
      <c r="D7">
        <v>12</v>
      </c>
      <c r="E7">
        <v>13</v>
      </c>
      <c r="F7">
        <v>15</v>
      </c>
      <c r="G7">
        <v>17</v>
      </c>
      <c r="H7">
        <v>19</v>
      </c>
      <c r="I7">
        <v>20</v>
      </c>
      <c r="J7">
        <v>21</v>
      </c>
      <c r="K7">
        <v>22</v>
      </c>
      <c r="L7">
        <v>23</v>
      </c>
      <c r="M7">
        <v>22</v>
      </c>
      <c r="N7">
        <v>21</v>
      </c>
      <c r="O7">
        <v>20</v>
      </c>
      <c r="P7">
        <v>18</v>
      </c>
      <c r="Q7">
        <v>16</v>
      </c>
      <c r="R7">
        <v>15</v>
      </c>
      <c r="S7">
        <v>13</v>
      </c>
      <c r="T7">
        <v>13</v>
      </c>
      <c r="U7">
        <v>12</v>
      </c>
      <c r="V7">
        <v>10</v>
      </c>
      <c r="W7">
        <v>8</v>
      </c>
      <c r="X7">
        <v>7</v>
      </c>
      <c r="Y7">
        <v>4</v>
      </c>
    </row>
    <row r="8" spans="1:25" ht="12">
      <c r="A8">
        <v>8</v>
      </c>
      <c r="B8">
        <v>10</v>
      </c>
      <c r="C8">
        <v>12</v>
      </c>
      <c r="D8">
        <v>14</v>
      </c>
      <c r="E8">
        <v>16</v>
      </c>
      <c r="F8">
        <v>18</v>
      </c>
      <c r="G8">
        <v>19</v>
      </c>
      <c r="H8">
        <v>21</v>
      </c>
      <c r="I8">
        <v>22</v>
      </c>
      <c r="J8">
        <v>23</v>
      </c>
      <c r="K8">
        <v>24</v>
      </c>
      <c r="L8">
        <v>25</v>
      </c>
      <c r="M8">
        <v>24</v>
      </c>
      <c r="N8">
        <v>22</v>
      </c>
      <c r="O8">
        <v>21</v>
      </c>
      <c r="P8">
        <v>20</v>
      </c>
      <c r="Q8">
        <v>18</v>
      </c>
      <c r="R8">
        <v>17</v>
      </c>
      <c r="S8">
        <v>15</v>
      </c>
      <c r="T8">
        <v>15</v>
      </c>
      <c r="U8">
        <v>14</v>
      </c>
      <c r="V8">
        <v>12</v>
      </c>
      <c r="W8">
        <v>10</v>
      </c>
      <c r="X8">
        <v>9</v>
      </c>
      <c r="Y8">
        <v>5</v>
      </c>
    </row>
    <row r="9" spans="1:25" ht="12">
      <c r="A9">
        <v>10</v>
      </c>
      <c r="B9">
        <v>12</v>
      </c>
      <c r="C9">
        <v>14</v>
      </c>
      <c r="D9">
        <v>16</v>
      </c>
      <c r="E9">
        <v>18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26</v>
      </c>
      <c r="N9">
        <v>24</v>
      </c>
      <c r="O9">
        <v>23</v>
      </c>
      <c r="P9">
        <v>21</v>
      </c>
      <c r="Q9">
        <v>20</v>
      </c>
      <c r="R9">
        <v>19</v>
      </c>
      <c r="S9">
        <v>17</v>
      </c>
      <c r="T9">
        <v>17</v>
      </c>
      <c r="U9">
        <v>16</v>
      </c>
      <c r="V9">
        <v>14</v>
      </c>
      <c r="W9">
        <v>12</v>
      </c>
      <c r="X9">
        <v>11</v>
      </c>
      <c r="Y9">
        <v>6</v>
      </c>
    </row>
    <row r="10" spans="1:25" ht="12">
      <c r="A10">
        <v>12</v>
      </c>
      <c r="B10">
        <v>14</v>
      </c>
      <c r="C10">
        <v>16</v>
      </c>
      <c r="D10">
        <v>18</v>
      </c>
      <c r="E10">
        <v>20</v>
      </c>
      <c r="F10">
        <v>22</v>
      </c>
      <c r="G10">
        <v>23</v>
      </c>
      <c r="H10">
        <v>25</v>
      </c>
      <c r="I10">
        <v>26</v>
      </c>
      <c r="J10">
        <v>27</v>
      </c>
      <c r="K10">
        <v>28</v>
      </c>
      <c r="L10">
        <v>29</v>
      </c>
      <c r="M10">
        <v>28</v>
      </c>
      <c r="N10">
        <v>26</v>
      </c>
      <c r="O10">
        <v>25</v>
      </c>
      <c r="P10">
        <v>23</v>
      </c>
      <c r="Q10">
        <v>22</v>
      </c>
      <c r="R10">
        <v>20</v>
      </c>
      <c r="S10">
        <v>19</v>
      </c>
      <c r="T10">
        <v>19</v>
      </c>
      <c r="U10">
        <v>18</v>
      </c>
      <c r="V10">
        <v>15</v>
      </c>
      <c r="W10">
        <v>14</v>
      </c>
      <c r="X10">
        <v>13</v>
      </c>
      <c r="Y10">
        <v>7</v>
      </c>
    </row>
    <row r="11" spans="1:25" ht="12">
      <c r="A11">
        <v>13</v>
      </c>
      <c r="B11">
        <v>16</v>
      </c>
      <c r="C11">
        <v>18</v>
      </c>
      <c r="D11">
        <v>20</v>
      </c>
      <c r="E11">
        <v>22</v>
      </c>
      <c r="F11">
        <v>24</v>
      </c>
      <c r="G11">
        <v>25</v>
      </c>
      <c r="H11">
        <v>27</v>
      </c>
      <c r="I11">
        <v>28</v>
      </c>
      <c r="J11">
        <v>29</v>
      </c>
      <c r="K11">
        <v>30</v>
      </c>
      <c r="L11">
        <v>31</v>
      </c>
      <c r="M11">
        <v>30</v>
      </c>
      <c r="N11">
        <v>28</v>
      </c>
      <c r="O11">
        <v>27</v>
      </c>
      <c r="P11">
        <v>25</v>
      </c>
      <c r="Q11">
        <v>24</v>
      </c>
      <c r="R11">
        <v>22</v>
      </c>
      <c r="S11">
        <v>20</v>
      </c>
      <c r="T11">
        <v>20</v>
      </c>
      <c r="U11">
        <v>19</v>
      </c>
      <c r="V11">
        <v>17</v>
      </c>
      <c r="W11">
        <v>15</v>
      </c>
      <c r="X11">
        <v>15</v>
      </c>
      <c r="Y11">
        <v>8</v>
      </c>
    </row>
    <row r="12" spans="1:25" ht="12">
      <c r="A12">
        <v>15</v>
      </c>
      <c r="B12">
        <v>18</v>
      </c>
      <c r="C12">
        <v>20</v>
      </c>
      <c r="D12">
        <v>22</v>
      </c>
      <c r="E12">
        <v>24</v>
      </c>
      <c r="F12">
        <v>27</v>
      </c>
      <c r="G12">
        <v>28</v>
      </c>
      <c r="H12">
        <v>29</v>
      </c>
      <c r="I12">
        <v>30</v>
      </c>
      <c r="J12">
        <v>31</v>
      </c>
      <c r="K12">
        <v>32</v>
      </c>
      <c r="L12">
        <v>33</v>
      </c>
      <c r="M12">
        <v>32</v>
      </c>
      <c r="N12">
        <v>31</v>
      </c>
      <c r="O12">
        <v>29</v>
      </c>
      <c r="P12">
        <v>27</v>
      </c>
      <c r="Q12">
        <v>25</v>
      </c>
      <c r="R12">
        <v>24</v>
      </c>
      <c r="S12">
        <v>22</v>
      </c>
      <c r="T12">
        <v>22</v>
      </c>
      <c r="U12">
        <v>21</v>
      </c>
      <c r="V12">
        <v>19</v>
      </c>
      <c r="W12">
        <v>17</v>
      </c>
      <c r="X12">
        <v>17</v>
      </c>
      <c r="Y12">
        <v>9</v>
      </c>
    </row>
    <row r="13" spans="1:25" ht="12">
      <c r="A13">
        <v>17</v>
      </c>
      <c r="B13">
        <v>20</v>
      </c>
      <c r="C13">
        <v>23</v>
      </c>
      <c r="D13">
        <v>24</v>
      </c>
      <c r="E13">
        <v>27</v>
      </c>
      <c r="F13">
        <v>29</v>
      </c>
      <c r="G13">
        <v>30</v>
      </c>
      <c r="H13">
        <v>31</v>
      </c>
      <c r="I13">
        <v>32</v>
      </c>
      <c r="J13">
        <v>33</v>
      </c>
      <c r="K13">
        <v>34</v>
      </c>
      <c r="L13">
        <v>35</v>
      </c>
      <c r="M13">
        <v>34</v>
      </c>
      <c r="N13">
        <v>33</v>
      </c>
      <c r="O13">
        <v>31</v>
      </c>
      <c r="P13">
        <v>28</v>
      </c>
      <c r="Q13">
        <v>27</v>
      </c>
      <c r="R13">
        <v>26</v>
      </c>
      <c r="S13">
        <v>24</v>
      </c>
      <c r="T13">
        <v>24</v>
      </c>
      <c r="U13">
        <v>23</v>
      </c>
      <c r="V13">
        <v>21</v>
      </c>
      <c r="W13">
        <v>19</v>
      </c>
      <c r="X13">
        <v>19</v>
      </c>
      <c r="Y13">
        <v>10</v>
      </c>
    </row>
    <row r="15" ht="12">
      <c r="A15" t="s">
        <v>29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22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3</v>
      </c>
      <c r="E18">
        <v>5</v>
      </c>
      <c r="F18">
        <v>6</v>
      </c>
      <c r="G18">
        <v>7</v>
      </c>
      <c r="H18">
        <v>8</v>
      </c>
      <c r="I18">
        <v>8</v>
      </c>
      <c r="J18">
        <v>9</v>
      </c>
      <c r="K18">
        <v>9</v>
      </c>
      <c r="L18">
        <v>9</v>
      </c>
      <c r="M18">
        <v>8</v>
      </c>
      <c r="N18">
        <v>8</v>
      </c>
      <c r="O18">
        <v>7</v>
      </c>
      <c r="P18">
        <v>6</v>
      </c>
      <c r="Q18">
        <v>4</v>
      </c>
      <c r="R18">
        <v>3</v>
      </c>
      <c r="S18">
        <v>2</v>
      </c>
      <c r="T18">
        <v>2</v>
      </c>
      <c r="U18">
        <v>2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3</v>
      </c>
      <c r="D19">
        <v>5</v>
      </c>
      <c r="E19">
        <v>7</v>
      </c>
      <c r="F19">
        <v>8</v>
      </c>
      <c r="G19">
        <v>9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8</v>
      </c>
      <c r="P19">
        <v>7</v>
      </c>
      <c r="Q19">
        <v>6</v>
      </c>
      <c r="R19">
        <v>5</v>
      </c>
      <c r="S19">
        <v>4</v>
      </c>
      <c r="T19">
        <v>4</v>
      </c>
      <c r="U19">
        <v>3</v>
      </c>
      <c r="V19">
        <v>2</v>
      </c>
      <c r="W19">
        <v>2</v>
      </c>
      <c r="X19">
        <v>1</v>
      </c>
      <c r="Y19">
        <v>2</v>
      </c>
    </row>
    <row r="20" spans="1:25" ht="12">
      <c r="A20">
        <v>4</v>
      </c>
      <c r="B20">
        <v>4</v>
      </c>
      <c r="C20">
        <v>5</v>
      </c>
      <c r="D20">
        <v>7</v>
      </c>
      <c r="E20">
        <v>9</v>
      </c>
      <c r="F20">
        <v>10</v>
      </c>
      <c r="G20">
        <v>11</v>
      </c>
      <c r="H20">
        <v>12</v>
      </c>
      <c r="I20">
        <v>12</v>
      </c>
      <c r="J20">
        <v>12</v>
      </c>
      <c r="K20">
        <v>13</v>
      </c>
      <c r="L20">
        <v>13</v>
      </c>
      <c r="M20">
        <v>12</v>
      </c>
      <c r="N20">
        <v>12</v>
      </c>
      <c r="O20">
        <v>11</v>
      </c>
      <c r="P20">
        <v>9</v>
      </c>
      <c r="Q20">
        <v>8</v>
      </c>
      <c r="R20">
        <v>7</v>
      </c>
      <c r="S20">
        <v>6</v>
      </c>
      <c r="T20">
        <v>5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5</v>
      </c>
      <c r="B21">
        <v>6</v>
      </c>
      <c r="C21">
        <v>7</v>
      </c>
      <c r="D21">
        <v>9</v>
      </c>
      <c r="E21">
        <v>11</v>
      </c>
      <c r="F21">
        <v>12</v>
      </c>
      <c r="G21">
        <v>13</v>
      </c>
      <c r="H21">
        <v>14</v>
      </c>
      <c r="I21">
        <v>14</v>
      </c>
      <c r="J21">
        <v>14</v>
      </c>
      <c r="K21">
        <v>15</v>
      </c>
      <c r="L21">
        <v>15</v>
      </c>
      <c r="M21">
        <v>14</v>
      </c>
      <c r="N21">
        <v>14</v>
      </c>
      <c r="O21">
        <v>13</v>
      </c>
      <c r="P21">
        <v>11</v>
      </c>
      <c r="Q21">
        <v>10</v>
      </c>
      <c r="R21">
        <v>8</v>
      </c>
      <c r="S21">
        <v>7</v>
      </c>
      <c r="T21">
        <v>6</v>
      </c>
      <c r="U21">
        <v>6</v>
      </c>
      <c r="V21">
        <v>4</v>
      </c>
      <c r="W21">
        <v>4</v>
      </c>
      <c r="X21">
        <v>3</v>
      </c>
      <c r="Y21">
        <v>4</v>
      </c>
    </row>
    <row r="22" spans="1:25" ht="12">
      <c r="A22">
        <v>6</v>
      </c>
      <c r="B22">
        <v>8</v>
      </c>
      <c r="C22">
        <v>9</v>
      </c>
      <c r="D22">
        <v>11</v>
      </c>
      <c r="E22">
        <v>13</v>
      </c>
      <c r="F22">
        <v>14</v>
      </c>
      <c r="G22">
        <v>15</v>
      </c>
      <c r="H22">
        <v>15</v>
      </c>
      <c r="I22">
        <v>16</v>
      </c>
      <c r="J22">
        <v>16</v>
      </c>
      <c r="K22">
        <v>17</v>
      </c>
      <c r="L22">
        <v>17</v>
      </c>
      <c r="M22">
        <v>16</v>
      </c>
      <c r="N22">
        <v>16</v>
      </c>
      <c r="O22">
        <v>15</v>
      </c>
      <c r="P22">
        <v>13</v>
      </c>
      <c r="Q22">
        <v>12</v>
      </c>
      <c r="R22">
        <v>10</v>
      </c>
      <c r="S22">
        <v>9</v>
      </c>
      <c r="T22">
        <v>8</v>
      </c>
      <c r="U22">
        <v>8</v>
      </c>
      <c r="V22">
        <v>6</v>
      </c>
      <c r="W22">
        <v>5</v>
      </c>
      <c r="X22">
        <v>4</v>
      </c>
      <c r="Y22">
        <v>5</v>
      </c>
    </row>
    <row r="23" spans="1:25" ht="12">
      <c r="A23">
        <v>7</v>
      </c>
      <c r="B23">
        <v>9</v>
      </c>
      <c r="C23">
        <v>11</v>
      </c>
      <c r="D23">
        <v>13</v>
      </c>
      <c r="E23">
        <v>14</v>
      </c>
      <c r="F23">
        <v>16</v>
      </c>
      <c r="G23">
        <v>17</v>
      </c>
      <c r="H23">
        <v>17</v>
      </c>
      <c r="I23">
        <v>17</v>
      </c>
      <c r="J23">
        <v>18</v>
      </c>
      <c r="K23">
        <v>19</v>
      </c>
      <c r="L23">
        <v>19</v>
      </c>
      <c r="M23">
        <v>18</v>
      </c>
      <c r="N23">
        <v>18</v>
      </c>
      <c r="O23">
        <v>16</v>
      </c>
      <c r="P23">
        <v>15</v>
      </c>
      <c r="Q23">
        <v>14</v>
      </c>
      <c r="R23">
        <v>12</v>
      </c>
      <c r="S23">
        <v>11</v>
      </c>
      <c r="T23">
        <v>10</v>
      </c>
      <c r="U23">
        <v>10</v>
      </c>
      <c r="V23">
        <v>7</v>
      </c>
      <c r="W23">
        <v>6</v>
      </c>
      <c r="X23">
        <v>6</v>
      </c>
      <c r="Y23">
        <v>6</v>
      </c>
    </row>
    <row r="24" spans="1:25" ht="12">
      <c r="A24">
        <v>9</v>
      </c>
      <c r="B24">
        <v>11</v>
      </c>
      <c r="C24">
        <v>13</v>
      </c>
      <c r="D24">
        <v>15</v>
      </c>
      <c r="E24">
        <v>16</v>
      </c>
      <c r="F24">
        <v>18</v>
      </c>
      <c r="G24">
        <v>18</v>
      </c>
      <c r="H24">
        <v>19</v>
      </c>
      <c r="I24">
        <v>19</v>
      </c>
      <c r="J24">
        <v>20</v>
      </c>
      <c r="K24">
        <v>22</v>
      </c>
      <c r="L24">
        <v>22</v>
      </c>
      <c r="M24">
        <v>20</v>
      </c>
      <c r="N24">
        <v>20</v>
      </c>
      <c r="O24">
        <v>18</v>
      </c>
      <c r="P24">
        <v>17</v>
      </c>
      <c r="Q24">
        <v>15</v>
      </c>
      <c r="R24">
        <v>14</v>
      </c>
      <c r="S24">
        <v>13</v>
      </c>
      <c r="T24">
        <v>12</v>
      </c>
      <c r="U24">
        <v>12</v>
      </c>
      <c r="V24">
        <v>9</v>
      </c>
      <c r="W24">
        <v>8</v>
      </c>
      <c r="X24">
        <v>8</v>
      </c>
      <c r="Y24">
        <v>7</v>
      </c>
    </row>
    <row r="25" spans="1:25" ht="12">
      <c r="A25">
        <v>11</v>
      </c>
      <c r="B25">
        <v>13</v>
      </c>
      <c r="C25">
        <v>15</v>
      </c>
      <c r="D25">
        <v>17</v>
      </c>
      <c r="E25">
        <v>18</v>
      </c>
      <c r="F25">
        <v>20</v>
      </c>
      <c r="G25">
        <v>20</v>
      </c>
      <c r="H25">
        <v>20</v>
      </c>
      <c r="I25">
        <v>21</v>
      </c>
      <c r="J25">
        <v>22</v>
      </c>
      <c r="K25">
        <v>24</v>
      </c>
      <c r="L25">
        <v>24</v>
      </c>
      <c r="M25">
        <v>22</v>
      </c>
      <c r="N25">
        <v>21</v>
      </c>
      <c r="O25">
        <v>20</v>
      </c>
      <c r="P25">
        <v>19</v>
      </c>
      <c r="Q25">
        <v>17</v>
      </c>
      <c r="R25">
        <v>15</v>
      </c>
      <c r="S25">
        <v>15</v>
      </c>
      <c r="T25">
        <v>14</v>
      </c>
      <c r="U25">
        <v>14</v>
      </c>
      <c r="V25">
        <v>11</v>
      </c>
      <c r="W25">
        <v>10</v>
      </c>
      <c r="X25">
        <v>9</v>
      </c>
      <c r="Y25">
        <v>8</v>
      </c>
    </row>
    <row r="26" spans="1:25" ht="12">
      <c r="A26">
        <v>13</v>
      </c>
      <c r="B26">
        <v>15</v>
      </c>
      <c r="C26">
        <v>17</v>
      </c>
      <c r="D26">
        <v>19</v>
      </c>
      <c r="E26">
        <v>20</v>
      </c>
      <c r="F26">
        <v>22</v>
      </c>
      <c r="G26">
        <v>22</v>
      </c>
      <c r="H26">
        <v>22</v>
      </c>
      <c r="I26">
        <v>23</v>
      </c>
      <c r="J26">
        <v>24</v>
      </c>
      <c r="K26">
        <v>26</v>
      </c>
      <c r="L26">
        <v>26</v>
      </c>
      <c r="M26">
        <v>24</v>
      </c>
      <c r="N26">
        <v>23</v>
      </c>
      <c r="O26">
        <v>22</v>
      </c>
      <c r="P26">
        <v>20</v>
      </c>
      <c r="Q26">
        <v>18</v>
      </c>
      <c r="R26">
        <v>17</v>
      </c>
      <c r="S26">
        <v>17</v>
      </c>
      <c r="T26">
        <v>16</v>
      </c>
      <c r="U26">
        <v>15</v>
      </c>
      <c r="V26">
        <v>13</v>
      </c>
      <c r="W26">
        <v>12</v>
      </c>
      <c r="X26">
        <v>11</v>
      </c>
      <c r="Y26">
        <v>9</v>
      </c>
    </row>
    <row r="27" spans="1:25" ht="12">
      <c r="A27">
        <v>15</v>
      </c>
      <c r="B27">
        <v>17</v>
      </c>
      <c r="C27">
        <v>19</v>
      </c>
      <c r="D27">
        <v>21</v>
      </c>
      <c r="E27">
        <v>22</v>
      </c>
      <c r="F27">
        <v>23</v>
      </c>
      <c r="G27">
        <v>24</v>
      </c>
      <c r="H27">
        <v>24</v>
      </c>
      <c r="I27">
        <v>25</v>
      </c>
      <c r="J27">
        <v>26</v>
      </c>
      <c r="K27">
        <v>27</v>
      </c>
      <c r="L27">
        <v>27</v>
      </c>
      <c r="M27">
        <v>26</v>
      </c>
      <c r="N27">
        <v>24</v>
      </c>
      <c r="O27">
        <v>24</v>
      </c>
      <c r="P27">
        <v>23</v>
      </c>
      <c r="Q27">
        <v>21</v>
      </c>
      <c r="R27">
        <v>19</v>
      </c>
      <c r="S27">
        <v>19</v>
      </c>
      <c r="T27">
        <v>18</v>
      </c>
      <c r="U27">
        <v>17</v>
      </c>
      <c r="V27">
        <v>15</v>
      </c>
      <c r="W27">
        <v>14</v>
      </c>
      <c r="X27">
        <v>13</v>
      </c>
      <c r="Y27">
        <v>10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28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22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>
        <v>0</v>
      </c>
    </row>
    <row r="4" spans="1:25" ht="12">
      <c r="A4">
        <v>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8</v>
      </c>
      <c r="J4">
        <v>9</v>
      </c>
      <c r="K4">
        <v>10</v>
      </c>
      <c r="L4">
        <v>10</v>
      </c>
      <c r="M4">
        <v>10</v>
      </c>
      <c r="N4">
        <v>9</v>
      </c>
      <c r="O4">
        <v>9</v>
      </c>
      <c r="P4">
        <v>8</v>
      </c>
      <c r="Q4">
        <v>7</v>
      </c>
      <c r="R4">
        <v>6</v>
      </c>
      <c r="S4">
        <v>5</v>
      </c>
      <c r="T4">
        <v>4</v>
      </c>
      <c r="U4">
        <v>3</v>
      </c>
      <c r="V4">
        <v>2</v>
      </c>
      <c r="W4">
        <v>1</v>
      </c>
      <c r="X4">
        <v>0</v>
      </c>
      <c r="Y4">
        <v>1</v>
      </c>
    </row>
    <row r="5" spans="1:25" ht="12">
      <c r="A5">
        <v>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11</v>
      </c>
      <c r="K5">
        <v>12</v>
      </c>
      <c r="L5">
        <v>13</v>
      </c>
      <c r="M5">
        <v>12</v>
      </c>
      <c r="N5">
        <v>11</v>
      </c>
      <c r="O5">
        <v>10</v>
      </c>
      <c r="P5">
        <v>10</v>
      </c>
      <c r="Q5">
        <v>10</v>
      </c>
      <c r="R5">
        <v>8</v>
      </c>
      <c r="S5">
        <v>7</v>
      </c>
      <c r="T5">
        <v>6</v>
      </c>
      <c r="U5">
        <v>5</v>
      </c>
      <c r="V5">
        <v>3</v>
      </c>
      <c r="W5">
        <v>2</v>
      </c>
      <c r="X5">
        <v>1</v>
      </c>
      <c r="Y5">
        <v>2</v>
      </c>
    </row>
    <row r="6" spans="1:25" ht="12">
      <c r="A6">
        <v>4</v>
      </c>
      <c r="B6">
        <v>6</v>
      </c>
      <c r="C6">
        <v>7</v>
      </c>
      <c r="D6">
        <v>9</v>
      </c>
      <c r="E6">
        <v>9</v>
      </c>
      <c r="F6">
        <v>10</v>
      </c>
      <c r="G6">
        <v>11</v>
      </c>
      <c r="H6">
        <v>12</v>
      </c>
      <c r="I6">
        <v>13</v>
      </c>
      <c r="J6">
        <v>14</v>
      </c>
      <c r="K6">
        <v>15</v>
      </c>
      <c r="L6">
        <v>16</v>
      </c>
      <c r="M6">
        <v>15</v>
      </c>
      <c r="N6">
        <v>15</v>
      </c>
      <c r="O6">
        <v>14</v>
      </c>
      <c r="P6">
        <v>14</v>
      </c>
      <c r="Q6">
        <v>13</v>
      </c>
      <c r="R6">
        <v>11</v>
      </c>
      <c r="S6">
        <v>9</v>
      </c>
      <c r="T6">
        <v>8</v>
      </c>
      <c r="U6">
        <v>7</v>
      </c>
      <c r="V6">
        <v>6</v>
      </c>
      <c r="W6">
        <v>3</v>
      </c>
      <c r="X6">
        <v>2</v>
      </c>
      <c r="Y6">
        <v>3</v>
      </c>
    </row>
    <row r="7" spans="1:25" ht="12">
      <c r="A7">
        <v>5</v>
      </c>
      <c r="B7">
        <v>8</v>
      </c>
      <c r="C7">
        <v>9</v>
      </c>
      <c r="D7">
        <v>11</v>
      </c>
      <c r="E7">
        <v>12</v>
      </c>
      <c r="F7">
        <v>14</v>
      </c>
      <c r="G7">
        <v>15</v>
      </c>
      <c r="H7">
        <v>16</v>
      </c>
      <c r="I7">
        <v>17</v>
      </c>
      <c r="J7">
        <v>18</v>
      </c>
      <c r="K7">
        <v>19</v>
      </c>
      <c r="L7">
        <v>20</v>
      </c>
      <c r="M7">
        <v>20</v>
      </c>
      <c r="N7">
        <v>20</v>
      </c>
      <c r="O7">
        <v>20</v>
      </c>
      <c r="P7">
        <v>19</v>
      </c>
      <c r="Q7">
        <v>17</v>
      </c>
      <c r="R7">
        <v>15</v>
      </c>
      <c r="S7">
        <v>13</v>
      </c>
      <c r="T7">
        <v>12</v>
      </c>
      <c r="U7">
        <v>10</v>
      </c>
      <c r="V7">
        <v>8</v>
      </c>
      <c r="W7">
        <v>6</v>
      </c>
      <c r="X7">
        <v>5</v>
      </c>
      <c r="Y7">
        <v>4</v>
      </c>
    </row>
    <row r="8" spans="1:25" ht="12">
      <c r="A8">
        <v>10</v>
      </c>
      <c r="B8">
        <v>12</v>
      </c>
      <c r="C8">
        <v>13</v>
      </c>
      <c r="D8">
        <v>15</v>
      </c>
      <c r="E8">
        <v>16</v>
      </c>
      <c r="F8">
        <v>17</v>
      </c>
      <c r="G8">
        <v>19</v>
      </c>
      <c r="H8">
        <v>20</v>
      </c>
      <c r="I8">
        <v>21</v>
      </c>
      <c r="J8">
        <v>22</v>
      </c>
      <c r="K8">
        <v>23</v>
      </c>
      <c r="L8">
        <v>25</v>
      </c>
      <c r="M8">
        <v>25</v>
      </c>
      <c r="N8">
        <v>24</v>
      </c>
      <c r="O8">
        <v>24</v>
      </c>
      <c r="P8">
        <v>23</v>
      </c>
      <c r="Q8">
        <v>21</v>
      </c>
      <c r="R8">
        <v>19</v>
      </c>
      <c r="S8">
        <v>17</v>
      </c>
      <c r="T8">
        <v>16</v>
      </c>
      <c r="U8">
        <v>14</v>
      </c>
      <c r="V8">
        <v>12</v>
      </c>
      <c r="W8">
        <v>10</v>
      </c>
      <c r="X8">
        <v>8</v>
      </c>
      <c r="Y8">
        <v>5</v>
      </c>
    </row>
    <row r="9" spans="1:25" ht="12">
      <c r="A9">
        <v>14</v>
      </c>
      <c r="B9">
        <v>16</v>
      </c>
      <c r="C9">
        <v>17</v>
      </c>
      <c r="D9">
        <v>20</v>
      </c>
      <c r="E9">
        <v>21</v>
      </c>
      <c r="F9">
        <v>23</v>
      </c>
      <c r="G9">
        <v>24</v>
      </c>
      <c r="H9">
        <v>25</v>
      </c>
      <c r="I9">
        <v>26</v>
      </c>
      <c r="J9">
        <v>27</v>
      </c>
      <c r="K9">
        <v>28</v>
      </c>
      <c r="L9">
        <v>30</v>
      </c>
      <c r="M9">
        <v>30</v>
      </c>
      <c r="N9">
        <v>28</v>
      </c>
      <c r="O9">
        <v>28</v>
      </c>
      <c r="P9">
        <v>27</v>
      </c>
      <c r="Q9">
        <v>25</v>
      </c>
      <c r="R9">
        <v>23</v>
      </c>
      <c r="S9">
        <v>21</v>
      </c>
      <c r="T9">
        <v>19</v>
      </c>
      <c r="U9">
        <v>17</v>
      </c>
      <c r="V9">
        <v>15</v>
      </c>
      <c r="W9">
        <v>13</v>
      </c>
      <c r="X9">
        <v>12</v>
      </c>
      <c r="Y9">
        <v>6</v>
      </c>
    </row>
    <row r="10" spans="1:25" ht="12">
      <c r="A10">
        <v>18</v>
      </c>
      <c r="B10">
        <v>20</v>
      </c>
      <c r="C10">
        <v>21</v>
      </c>
      <c r="D10">
        <v>24</v>
      </c>
      <c r="E10">
        <v>26</v>
      </c>
      <c r="F10">
        <v>27</v>
      </c>
      <c r="G10">
        <v>28</v>
      </c>
      <c r="H10">
        <v>29</v>
      </c>
      <c r="I10">
        <v>30</v>
      </c>
      <c r="J10">
        <v>32</v>
      </c>
      <c r="K10">
        <v>34</v>
      </c>
      <c r="L10">
        <v>34</v>
      </c>
      <c r="M10">
        <v>34</v>
      </c>
      <c r="N10">
        <v>32</v>
      </c>
      <c r="O10">
        <v>32</v>
      </c>
      <c r="P10">
        <v>31</v>
      </c>
      <c r="Q10">
        <v>29</v>
      </c>
      <c r="R10">
        <v>27</v>
      </c>
      <c r="S10">
        <v>24</v>
      </c>
      <c r="T10">
        <v>23</v>
      </c>
      <c r="U10">
        <v>21</v>
      </c>
      <c r="V10">
        <v>19</v>
      </c>
      <c r="W10">
        <v>17</v>
      </c>
      <c r="X10">
        <v>15</v>
      </c>
      <c r="Y10">
        <v>7</v>
      </c>
    </row>
    <row r="11" spans="1:25" ht="12">
      <c r="A11">
        <v>22</v>
      </c>
      <c r="B11">
        <v>24</v>
      </c>
      <c r="C11">
        <v>26</v>
      </c>
      <c r="D11">
        <v>29</v>
      </c>
      <c r="E11">
        <v>31</v>
      </c>
      <c r="F11">
        <v>32</v>
      </c>
      <c r="G11">
        <v>33</v>
      </c>
      <c r="H11">
        <v>34</v>
      </c>
      <c r="I11">
        <v>35</v>
      </c>
      <c r="J11">
        <v>37</v>
      </c>
      <c r="K11">
        <v>38</v>
      </c>
      <c r="L11">
        <v>39</v>
      </c>
      <c r="M11">
        <v>38</v>
      </c>
      <c r="N11">
        <v>36</v>
      </c>
      <c r="O11">
        <v>36</v>
      </c>
      <c r="P11">
        <v>35</v>
      </c>
      <c r="Q11">
        <v>33</v>
      </c>
      <c r="R11">
        <v>31</v>
      </c>
      <c r="S11">
        <v>29</v>
      </c>
      <c r="T11">
        <v>26</v>
      </c>
      <c r="U11">
        <v>24</v>
      </c>
      <c r="V11">
        <v>22</v>
      </c>
      <c r="W11">
        <v>20</v>
      </c>
      <c r="X11">
        <v>19</v>
      </c>
      <c r="Y11">
        <v>8</v>
      </c>
    </row>
    <row r="12" spans="1:25" ht="12">
      <c r="A12">
        <v>27</v>
      </c>
      <c r="B12">
        <v>28</v>
      </c>
      <c r="C12">
        <v>30</v>
      </c>
      <c r="D12">
        <v>33</v>
      </c>
      <c r="E12">
        <v>35</v>
      </c>
      <c r="F12">
        <v>36</v>
      </c>
      <c r="G12">
        <v>38</v>
      </c>
      <c r="H12">
        <v>39</v>
      </c>
      <c r="I12">
        <v>40</v>
      </c>
      <c r="J12">
        <v>42</v>
      </c>
      <c r="K12">
        <v>43</v>
      </c>
      <c r="L12">
        <v>43</v>
      </c>
      <c r="M12">
        <v>42</v>
      </c>
      <c r="N12">
        <v>41</v>
      </c>
      <c r="O12">
        <v>40</v>
      </c>
      <c r="P12">
        <v>38</v>
      </c>
      <c r="Q12">
        <v>36</v>
      </c>
      <c r="R12">
        <v>34</v>
      </c>
      <c r="S12">
        <v>31</v>
      </c>
      <c r="T12">
        <v>30</v>
      </c>
      <c r="U12">
        <v>28</v>
      </c>
      <c r="V12">
        <v>26</v>
      </c>
      <c r="W12">
        <v>24</v>
      </c>
      <c r="X12">
        <v>23</v>
      </c>
      <c r="Y12">
        <v>9</v>
      </c>
    </row>
    <row r="13" spans="1:25" ht="12">
      <c r="A13">
        <v>31</v>
      </c>
      <c r="B13">
        <v>32</v>
      </c>
      <c r="C13">
        <v>34</v>
      </c>
      <c r="D13">
        <v>37</v>
      </c>
      <c r="E13">
        <v>40</v>
      </c>
      <c r="F13">
        <v>41</v>
      </c>
      <c r="G13">
        <v>42</v>
      </c>
      <c r="H13">
        <v>43</v>
      </c>
      <c r="I13">
        <v>44</v>
      </c>
      <c r="J13">
        <v>46</v>
      </c>
      <c r="K13">
        <v>47</v>
      </c>
      <c r="L13">
        <v>48</v>
      </c>
      <c r="M13">
        <v>47</v>
      </c>
      <c r="N13">
        <v>45</v>
      </c>
      <c r="O13">
        <v>44</v>
      </c>
      <c r="P13">
        <v>42</v>
      </c>
      <c r="Q13">
        <v>40</v>
      </c>
      <c r="R13">
        <v>37</v>
      </c>
      <c r="S13">
        <v>34</v>
      </c>
      <c r="T13">
        <v>33</v>
      </c>
      <c r="U13">
        <v>31</v>
      </c>
      <c r="V13">
        <v>29</v>
      </c>
      <c r="W13">
        <v>27</v>
      </c>
      <c r="X13">
        <v>26</v>
      </c>
      <c r="Y13">
        <v>10</v>
      </c>
    </row>
    <row r="15" ht="12">
      <c r="A15" t="s">
        <v>29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22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2</v>
      </c>
      <c r="E18">
        <v>3</v>
      </c>
      <c r="F18">
        <v>3</v>
      </c>
      <c r="G18">
        <v>4</v>
      </c>
      <c r="H18">
        <v>5</v>
      </c>
      <c r="I18">
        <v>6</v>
      </c>
      <c r="J18">
        <v>6</v>
      </c>
      <c r="K18">
        <v>5</v>
      </c>
      <c r="L18">
        <v>4</v>
      </c>
      <c r="M18">
        <v>4</v>
      </c>
      <c r="N18">
        <v>4</v>
      </c>
      <c r="O18">
        <v>4</v>
      </c>
      <c r="P18">
        <v>3</v>
      </c>
      <c r="Q18">
        <v>3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4</v>
      </c>
      <c r="D19">
        <v>4</v>
      </c>
      <c r="E19">
        <v>5</v>
      </c>
      <c r="F19">
        <v>6</v>
      </c>
      <c r="G19">
        <v>6</v>
      </c>
      <c r="H19">
        <v>7</v>
      </c>
      <c r="I19">
        <v>8</v>
      </c>
      <c r="J19">
        <v>8</v>
      </c>
      <c r="K19">
        <v>7</v>
      </c>
      <c r="L19">
        <v>6</v>
      </c>
      <c r="M19">
        <v>5</v>
      </c>
      <c r="N19">
        <v>5</v>
      </c>
      <c r="O19">
        <v>5</v>
      </c>
      <c r="P19">
        <v>5</v>
      </c>
      <c r="Q19">
        <v>5</v>
      </c>
      <c r="R19">
        <v>3</v>
      </c>
      <c r="S19">
        <v>3</v>
      </c>
      <c r="T19">
        <v>3</v>
      </c>
      <c r="U19">
        <v>2</v>
      </c>
      <c r="V19">
        <v>2</v>
      </c>
      <c r="W19">
        <v>2</v>
      </c>
      <c r="X19">
        <v>1</v>
      </c>
      <c r="Y19">
        <v>2</v>
      </c>
    </row>
    <row r="20" spans="1:25" ht="12">
      <c r="A20">
        <v>3</v>
      </c>
      <c r="B20">
        <v>5</v>
      </c>
      <c r="C20">
        <v>6</v>
      </c>
      <c r="D20">
        <v>7</v>
      </c>
      <c r="E20">
        <v>9</v>
      </c>
      <c r="F20">
        <v>10</v>
      </c>
      <c r="G20">
        <v>10</v>
      </c>
      <c r="H20">
        <v>10</v>
      </c>
      <c r="I20">
        <v>11</v>
      </c>
      <c r="J20">
        <v>11</v>
      </c>
      <c r="K20">
        <v>10</v>
      </c>
      <c r="L20">
        <v>9</v>
      </c>
      <c r="M20">
        <v>9</v>
      </c>
      <c r="N20">
        <v>8</v>
      </c>
      <c r="O20">
        <v>7</v>
      </c>
      <c r="P20">
        <v>7</v>
      </c>
      <c r="Q20">
        <v>6</v>
      </c>
      <c r="R20">
        <v>5</v>
      </c>
      <c r="S20">
        <v>4</v>
      </c>
      <c r="T20">
        <v>4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6</v>
      </c>
      <c r="B21">
        <v>9</v>
      </c>
      <c r="C21">
        <v>10</v>
      </c>
      <c r="D21">
        <v>12</v>
      </c>
      <c r="E21">
        <v>13</v>
      </c>
      <c r="F21">
        <v>15</v>
      </c>
      <c r="G21">
        <v>15</v>
      </c>
      <c r="H21">
        <v>15</v>
      </c>
      <c r="I21">
        <v>16</v>
      </c>
      <c r="J21">
        <v>16</v>
      </c>
      <c r="K21">
        <v>15</v>
      </c>
      <c r="L21">
        <v>13</v>
      </c>
      <c r="M21">
        <v>13</v>
      </c>
      <c r="N21">
        <v>12</v>
      </c>
      <c r="O21">
        <v>11</v>
      </c>
      <c r="P21">
        <v>10</v>
      </c>
      <c r="Q21">
        <v>9</v>
      </c>
      <c r="R21">
        <v>9</v>
      </c>
      <c r="S21">
        <v>8</v>
      </c>
      <c r="T21">
        <v>8</v>
      </c>
      <c r="U21">
        <v>7</v>
      </c>
      <c r="V21">
        <v>7</v>
      </c>
      <c r="W21">
        <v>4</v>
      </c>
      <c r="X21">
        <v>3</v>
      </c>
      <c r="Y21">
        <v>4</v>
      </c>
    </row>
    <row r="22" spans="1:25" ht="12">
      <c r="A22">
        <v>11</v>
      </c>
      <c r="B22">
        <v>14</v>
      </c>
      <c r="C22">
        <v>15</v>
      </c>
      <c r="D22">
        <v>17</v>
      </c>
      <c r="E22">
        <v>18</v>
      </c>
      <c r="F22">
        <v>19</v>
      </c>
      <c r="G22">
        <v>19</v>
      </c>
      <c r="H22">
        <v>19</v>
      </c>
      <c r="I22">
        <v>20</v>
      </c>
      <c r="J22">
        <v>20</v>
      </c>
      <c r="K22">
        <v>19</v>
      </c>
      <c r="L22">
        <v>18</v>
      </c>
      <c r="M22">
        <v>18</v>
      </c>
      <c r="N22">
        <v>17</v>
      </c>
      <c r="O22">
        <v>16</v>
      </c>
      <c r="P22">
        <v>15</v>
      </c>
      <c r="Q22">
        <v>15</v>
      </c>
      <c r="R22">
        <v>14</v>
      </c>
      <c r="S22">
        <v>12</v>
      </c>
      <c r="T22">
        <v>12</v>
      </c>
      <c r="U22">
        <v>11</v>
      </c>
      <c r="V22">
        <v>11</v>
      </c>
      <c r="W22">
        <v>7</v>
      </c>
      <c r="X22">
        <v>6</v>
      </c>
      <c r="Y22">
        <v>5</v>
      </c>
    </row>
    <row r="23" spans="1:25" ht="12">
      <c r="A23">
        <v>15</v>
      </c>
      <c r="B23">
        <v>18</v>
      </c>
      <c r="C23">
        <v>20</v>
      </c>
      <c r="D23">
        <v>22</v>
      </c>
      <c r="E23">
        <v>23</v>
      </c>
      <c r="F23">
        <v>24</v>
      </c>
      <c r="G23">
        <v>24</v>
      </c>
      <c r="H23">
        <v>24</v>
      </c>
      <c r="I23">
        <v>25</v>
      </c>
      <c r="J23">
        <v>25</v>
      </c>
      <c r="K23">
        <v>24</v>
      </c>
      <c r="L23">
        <v>22</v>
      </c>
      <c r="M23">
        <v>22</v>
      </c>
      <c r="N23">
        <v>21</v>
      </c>
      <c r="O23">
        <v>21</v>
      </c>
      <c r="P23">
        <v>20</v>
      </c>
      <c r="Q23">
        <v>20</v>
      </c>
      <c r="R23">
        <v>19</v>
      </c>
      <c r="S23">
        <v>16</v>
      </c>
      <c r="T23">
        <v>16</v>
      </c>
      <c r="U23">
        <v>15</v>
      </c>
      <c r="V23">
        <v>14</v>
      </c>
      <c r="W23">
        <v>11</v>
      </c>
      <c r="X23">
        <v>9</v>
      </c>
      <c r="Y23">
        <v>6</v>
      </c>
    </row>
    <row r="24" spans="1:25" ht="12">
      <c r="A24">
        <v>20</v>
      </c>
      <c r="B24">
        <v>23</v>
      </c>
      <c r="C24">
        <v>24</v>
      </c>
      <c r="D24">
        <v>26</v>
      </c>
      <c r="E24">
        <v>27</v>
      </c>
      <c r="F24">
        <v>29</v>
      </c>
      <c r="G24">
        <v>29</v>
      </c>
      <c r="H24">
        <v>29</v>
      </c>
      <c r="I24">
        <v>30</v>
      </c>
      <c r="J24">
        <v>30</v>
      </c>
      <c r="K24">
        <v>29</v>
      </c>
      <c r="L24">
        <v>27</v>
      </c>
      <c r="M24">
        <v>27</v>
      </c>
      <c r="N24">
        <v>26</v>
      </c>
      <c r="O24">
        <v>26</v>
      </c>
      <c r="P24">
        <v>24</v>
      </c>
      <c r="Q24">
        <v>24</v>
      </c>
      <c r="R24">
        <v>22</v>
      </c>
      <c r="S24">
        <v>21</v>
      </c>
      <c r="T24">
        <v>20</v>
      </c>
      <c r="U24">
        <v>19</v>
      </c>
      <c r="V24">
        <v>18</v>
      </c>
      <c r="W24">
        <v>14</v>
      </c>
      <c r="X24">
        <v>12</v>
      </c>
      <c r="Y24">
        <v>7</v>
      </c>
    </row>
    <row r="25" spans="1:25" ht="12">
      <c r="A25">
        <v>24</v>
      </c>
      <c r="B25">
        <v>27</v>
      </c>
      <c r="C25">
        <v>29</v>
      </c>
      <c r="D25">
        <v>31</v>
      </c>
      <c r="E25">
        <v>32</v>
      </c>
      <c r="F25">
        <v>34</v>
      </c>
      <c r="G25">
        <v>34</v>
      </c>
      <c r="H25">
        <v>34</v>
      </c>
      <c r="I25">
        <v>35</v>
      </c>
      <c r="J25">
        <v>35</v>
      </c>
      <c r="K25">
        <v>34</v>
      </c>
      <c r="L25">
        <v>32</v>
      </c>
      <c r="M25">
        <v>31</v>
      </c>
      <c r="N25">
        <v>30</v>
      </c>
      <c r="O25">
        <v>30</v>
      </c>
      <c r="P25">
        <v>28</v>
      </c>
      <c r="Q25">
        <v>28</v>
      </c>
      <c r="R25">
        <v>26</v>
      </c>
      <c r="S25">
        <v>25</v>
      </c>
      <c r="T25">
        <v>24</v>
      </c>
      <c r="U25">
        <v>22</v>
      </c>
      <c r="V25">
        <v>22</v>
      </c>
      <c r="W25">
        <v>18</v>
      </c>
      <c r="X25">
        <v>15</v>
      </c>
      <c r="Y25">
        <v>8</v>
      </c>
    </row>
    <row r="26" spans="1:25" ht="12">
      <c r="A26">
        <v>29</v>
      </c>
      <c r="B26">
        <v>32</v>
      </c>
      <c r="C26">
        <v>33</v>
      </c>
      <c r="D26">
        <v>36</v>
      </c>
      <c r="E26">
        <v>37</v>
      </c>
      <c r="F26">
        <v>38</v>
      </c>
      <c r="G26">
        <v>39</v>
      </c>
      <c r="H26">
        <v>39</v>
      </c>
      <c r="I26">
        <v>40</v>
      </c>
      <c r="J26">
        <v>40</v>
      </c>
      <c r="K26">
        <v>39</v>
      </c>
      <c r="L26">
        <v>37</v>
      </c>
      <c r="M26">
        <v>36</v>
      </c>
      <c r="N26">
        <v>35</v>
      </c>
      <c r="O26">
        <v>34</v>
      </c>
      <c r="P26">
        <v>33</v>
      </c>
      <c r="Q26">
        <v>31</v>
      </c>
      <c r="R26">
        <v>30</v>
      </c>
      <c r="S26">
        <v>29</v>
      </c>
      <c r="T26">
        <v>28</v>
      </c>
      <c r="U26">
        <v>26</v>
      </c>
      <c r="V26">
        <v>25</v>
      </c>
      <c r="W26">
        <v>22</v>
      </c>
      <c r="X26">
        <v>18</v>
      </c>
      <c r="Y26">
        <v>9</v>
      </c>
    </row>
    <row r="27" spans="1:25" ht="12">
      <c r="A27">
        <v>33</v>
      </c>
      <c r="B27">
        <v>36</v>
      </c>
      <c r="C27">
        <v>38</v>
      </c>
      <c r="D27">
        <v>41</v>
      </c>
      <c r="E27">
        <v>42</v>
      </c>
      <c r="F27">
        <v>43</v>
      </c>
      <c r="G27">
        <v>43</v>
      </c>
      <c r="H27">
        <v>43</v>
      </c>
      <c r="I27">
        <v>43</v>
      </c>
      <c r="J27">
        <v>42</v>
      </c>
      <c r="K27">
        <v>41</v>
      </c>
      <c r="L27">
        <v>41</v>
      </c>
      <c r="M27">
        <v>40</v>
      </c>
      <c r="N27">
        <v>39</v>
      </c>
      <c r="O27">
        <v>38</v>
      </c>
      <c r="P27">
        <v>37</v>
      </c>
      <c r="Q27">
        <v>35</v>
      </c>
      <c r="R27">
        <v>34</v>
      </c>
      <c r="S27">
        <v>33</v>
      </c>
      <c r="T27">
        <v>32</v>
      </c>
      <c r="U27">
        <v>30</v>
      </c>
      <c r="V27">
        <v>29</v>
      </c>
      <c r="W27">
        <v>25</v>
      </c>
      <c r="X27">
        <v>21</v>
      </c>
      <c r="Y27">
        <v>10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28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22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23</v>
      </c>
      <c r="B4">
        <v>25</v>
      </c>
      <c r="C4">
        <v>28</v>
      </c>
      <c r="D4">
        <v>29</v>
      </c>
      <c r="E4">
        <v>31</v>
      </c>
      <c r="F4">
        <v>32</v>
      </c>
      <c r="G4">
        <v>33</v>
      </c>
      <c r="H4">
        <v>34</v>
      </c>
      <c r="I4">
        <v>35</v>
      </c>
      <c r="J4">
        <v>36</v>
      </c>
      <c r="K4">
        <v>37</v>
      </c>
      <c r="L4">
        <v>38</v>
      </c>
      <c r="M4">
        <v>37</v>
      </c>
      <c r="N4">
        <v>36</v>
      </c>
      <c r="O4">
        <v>35</v>
      </c>
      <c r="P4">
        <v>33</v>
      </c>
      <c r="Q4">
        <v>33</v>
      </c>
      <c r="R4">
        <v>30</v>
      </c>
      <c r="S4">
        <v>29</v>
      </c>
      <c r="T4">
        <v>28</v>
      </c>
      <c r="U4">
        <v>26</v>
      </c>
      <c r="V4">
        <v>24</v>
      </c>
      <c r="W4">
        <v>21</v>
      </c>
      <c r="X4">
        <v>20</v>
      </c>
      <c r="Y4">
        <v>1</v>
      </c>
    </row>
    <row r="5" spans="1:25" ht="12">
      <c r="A5">
        <v>24</v>
      </c>
      <c r="B5">
        <v>26</v>
      </c>
      <c r="C5">
        <v>29</v>
      </c>
      <c r="D5">
        <v>31</v>
      </c>
      <c r="E5">
        <v>32</v>
      </c>
      <c r="F5">
        <v>33</v>
      </c>
      <c r="G5">
        <v>34</v>
      </c>
      <c r="H5">
        <v>36</v>
      </c>
      <c r="I5">
        <v>37</v>
      </c>
      <c r="J5">
        <v>38</v>
      </c>
      <c r="K5">
        <v>40</v>
      </c>
      <c r="L5">
        <v>40</v>
      </c>
      <c r="M5">
        <v>39</v>
      </c>
      <c r="N5">
        <v>38</v>
      </c>
      <c r="O5">
        <v>37</v>
      </c>
      <c r="P5">
        <v>35</v>
      </c>
      <c r="Q5">
        <v>35</v>
      </c>
      <c r="R5">
        <v>31</v>
      </c>
      <c r="S5">
        <v>30</v>
      </c>
      <c r="T5">
        <v>29</v>
      </c>
      <c r="U5">
        <v>27</v>
      </c>
      <c r="V5">
        <v>25</v>
      </c>
      <c r="W5">
        <v>24</v>
      </c>
      <c r="X5">
        <v>21</v>
      </c>
      <c r="Y5">
        <v>2</v>
      </c>
    </row>
    <row r="6" spans="1:25" ht="12">
      <c r="A6">
        <v>26</v>
      </c>
      <c r="B6">
        <v>27</v>
      </c>
      <c r="C6">
        <v>31</v>
      </c>
      <c r="D6">
        <v>32</v>
      </c>
      <c r="E6">
        <v>34</v>
      </c>
      <c r="F6">
        <v>35</v>
      </c>
      <c r="G6">
        <v>36</v>
      </c>
      <c r="H6">
        <v>38</v>
      </c>
      <c r="I6">
        <v>38</v>
      </c>
      <c r="J6">
        <v>40</v>
      </c>
      <c r="K6">
        <v>41</v>
      </c>
      <c r="L6">
        <v>42</v>
      </c>
      <c r="M6">
        <v>41</v>
      </c>
      <c r="N6">
        <v>40</v>
      </c>
      <c r="O6">
        <v>39</v>
      </c>
      <c r="P6">
        <v>37</v>
      </c>
      <c r="Q6">
        <v>36</v>
      </c>
      <c r="R6">
        <v>33</v>
      </c>
      <c r="S6">
        <v>32</v>
      </c>
      <c r="T6">
        <v>31</v>
      </c>
      <c r="U6">
        <v>29</v>
      </c>
      <c r="V6">
        <v>27</v>
      </c>
      <c r="W6">
        <v>26</v>
      </c>
      <c r="X6">
        <v>24</v>
      </c>
      <c r="Y6">
        <v>3</v>
      </c>
    </row>
    <row r="7" spans="1:25" ht="12">
      <c r="A7">
        <v>27</v>
      </c>
      <c r="B7">
        <v>28</v>
      </c>
      <c r="C7">
        <v>32</v>
      </c>
      <c r="D7">
        <v>34</v>
      </c>
      <c r="E7">
        <v>35</v>
      </c>
      <c r="F7">
        <v>36</v>
      </c>
      <c r="G7">
        <v>37</v>
      </c>
      <c r="H7">
        <v>39</v>
      </c>
      <c r="I7">
        <v>40</v>
      </c>
      <c r="J7">
        <v>41</v>
      </c>
      <c r="K7">
        <v>43</v>
      </c>
      <c r="L7">
        <v>44</v>
      </c>
      <c r="M7">
        <v>42</v>
      </c>
      <c r="N7">
        <v>41</v>
      </c>
      <c r="O7">
        <v>40</v>
      </c>
      <c r="P7">
        <v>39</v>
      </c>
      <c r="Q7">
        <v>38</v>
      </c>
      <c r="R7">
        <v>35</v>
      </c>
      <c r="S7">
        <v>34</v>
      </c>
      <c r="T7">
        <v>33</v>
      </c>
      <c r="U7">
        <v>31</v>
      </c>
      <c r="V7">
        <v>30</v>
      </c>
      <c r="W7">
        <v>28</v>
      </c>
      <c r="X7">
        <v>26</v>
      </c>
      <c r="Y7">
        <v>4</v>
      </c>
    </row>
    <row r="8" spans="1:25" ht="12">
      <c r="A8">
        <v>28</v>
      </c>
      <c r="B8">
        <v>30</v>
      </c>
      <c r="C8">
        <v>34</v>
      </c>
      <c r="D8">
        <v>35</v>
      </c>
      <c r="E8">
        <v>36</v>
      </c>
      <c r="F8">
        <v>38</v>
      </c>
      <c r="G8">
        <v>39</v>
      </c>
      <c r="H8">
        <v>41</v>
      </c>
      <c r="I8">
        <v>42</v>
      </c>
      <c r="J8">
        <v>43</v>
      </c>
      <c r="K8">
        <v>44</v>
      </c>
      <c r="L8">
        <v>45</v>
      </c>
      <c r="M8">
        <v>44</v>
      </c>
      <c r="N8">
        <v>43</v>
      </c>
      <c r="O8">
        <v>42</v>
      </c>
      <c r="P8">
        <v>41</v>
      </c>
      <c r="Q8">
        <v>40</v>
      </c>
      <c r="R8">
        <v>37</v>
      </c>
      <c r="S8">
        <v>36</v>
      </c>
      <c r="T8">
        <v>35</v>
      </c>
      <c r="U8">
        <v>33</v>
      </c>
      <c r="V8">
        <v>32</v>
      </c>
      <c r="W8">
        <v>30</v>
      </c>
      <c r="X8">
        <v>28</v>
      </c>
      <c r="Y8">
        <v>5</v>
      </c>
    </row>
    <row r="9" spans="1:25" ht="12">
      <c r="A9">
        <v>29</v>
      </c>
      <c r="B9">
        <v>32</v>
      </c>
      <c r="C9">
        <v>35</v>
      </c>
      <c r="D9">
        <v>36</v>
      </c>
      <c r="E9">
        <v>38</v>
      </c>
      <c r="F9">
        <v>39</v>
      </c>
      <c r="G9">
        <v>40</v>
      </c>
      <c r="H9">
        <v>42</v>
      </c>
      <c r="I9">
        <v>44</v>
      </c>
      <c r="J9">
        <v>44</v>
      </c>
      <c r="K9">
        <v>45</v>
      </c>
      <c r="L9">
        <v>46</v>
      </c>
      <c r="M9">
        <v>45</v>
      </c>
      <c r="N9">
        <v>44</v>
      </c>
      <c r="O9">
        <v>43</v>
      </c>
      <c r="P9">
        <v>42</v>
      </c>
      <c r="Q9">
        <v>41</v>
      </c>
      <c r="R9">
        <v>39</v>
      </c>
      <c r="S9">
        <v>38</v>
      </c>
      <c r="T9">
        <v>37</v>
      </c>
      <c r="U9">
        <v>35</v>
      </c>
      <c r="V9">
        <v>34</v>
      </c>
      <c r="W9">
        <v>32</v>
      </c>
      <c r="X9">
        <v>30</v>
      </c>
      <c r="Y9">
        <v>6</v>
      </c>
    </row>
    <row r="10" spans="1:25" ht="12">
      <c r="A10">
        <v>30</v>
      </c>
      <c r="B10">
        <v>34</v>
      </c>
      <c r="C10">
        <v>37</v>
      </c>
      <c r="D10">
        <v>38</v>
      </c>
      <c r="E10">
        <v>39</v>
      </c>
      <c r="F10">
        <v>40</v>
      </c>
      <c r="G10">
        <v>42</v>
      </c>
      <c r="H10">
        <v>44</v>
      </c>
      <c r="I10">
        <v>46</v>
      </c>
      <c r="J10">
        <v>46</v>
      </c>
      <c r="K10">
        <v>47</v>
      </c>
      <c r="L10">
        <v>48</v>
      </c>
      <c r="M10">
        <v>47</v>
      </c>
      <c r="N10">
        <v>46</v>
      </c>
      <c r="O10">
        <v>44</v>
      </c>
      <c r="P10">
        <v>44</v>
      </c>
      <c r="Q10">
        <v>43</v>
      </c>
      <c r="R10">
        <v>41</v>
      </c>
      <c r="S10">
        <v>40</v>
      </c>
      <c r="T10">
        <v>39</v>
      </c>
      <c r="U10">
        <v>37</v>
      </c>
      <c r="V10">
        <v>36</v>
      </c>
      <c r="W10">
        <v>35</v>
      </c>
      <c r="X10">
        <v>32</v>
      </c>
      <c r="Y10">
        <v>7</v>
      </c>
    </row>
    <row r="11" spans="1:25" ht="12">
      <c r="A11">
        <v>32</v>
      </c>
      <c r="B11">
        <v>35</v>
      </c>
      <c r="C11">
        <v>38</v>
      </c>
      <c r="D11">
        <v>39</v>
      </c>
      <c r="E11">
        <v>41</v>
      </c>
      <c r="F11">
        <v>42</v>
      </c>
      <c r="G11">
        <v>43</v>
      </c>
      <c r="H11">
        <v>46</v>
      </c>
      <c r="I11">
        <v>48</v>
      </c>
      <c r="J11">
        <v>48</v>
      </c>
      <c r="K11">
        <v>49</v>
      </c>
      <c r="L11">
        <v>50</v>
      </c>
      <c r="M11">
        <v>48</v>
      </c>
      <c r="N11">
        <v>47</v>
      </c>
      <c r="O11">
        <v>46</v>
      </c>
      <c r="P11">
        <v>46</v>
      </c>
      <c r="Q11">
        <v>45</v>
      </c>
      <c r="R11">
        <v>43</v>
      </c>
      <c r="S11">
        <v>42</v>
      </c>
      <c r="T11">
        <v>40</v>
      </c>
      <c r="U11">
        <v>39</v>
      </c>
      <c r="V11">
        <v>38</v>
      </c>
      <c r="W11">
        <v>37</v>
      </c>
      <c r="X11">
        <v>35</v>
      </c>
      <c r="Y11">
        <v>8</v>
      </c>
    </row>
    <row r="12" spans="1:25" ht="12">
      <c r="A12">
        <v>34</v>
      </c>
      <c r="B12">
        <v>37</v>
      </c>
      <c r="C12">
        <v>40</v>
      </c>
      <c r="D12">
        <v>41</v>
      </c>
      <c r="E12">
        <v>42</v>
      </c>
      <c r="F12">
        <v>43</v>
      </c>
      <c r="G12">
        <v>45</v>
      </c>
      <c r="H12">
        <v>47</v>
      </c>
      <c r="I12">
        <v>49</v>
      </c>
      <c r="J12">
        <v>50</v>
      </c>
      <c r="K12">
        <v>50</v>
      </c>
      <c r="L12">
        <v>51</v>
      </c>
      <c r="M12">
        <v>50</v>
      </c>
      <c r="N12">
        <v>49</v>
      </c>
      <c r="O12">
        <v>48</v>
      </c>
      <c r="P12">
        <v>48</v>
      </c>
      <c r="Q12">
        <v>47</v>
      </c>
      <c r="R12">
        <v>45</v>
      </c>
      <c r="S12">
        <v>44</v>
      </c>
      <c r="T12">
        <v>42</v>
      </c>
      <c r="U12">
        <v>41</v>
      </c>
      <c r="V12">
        <v>40</v>
      </c>
      <c r="W12">
        <v>39</v>
      </c>
      <c r="X12">
        <v>37</v>
      </c>
      <c r="Y12">
        <v>9</v>
      </c>
    </row>
    <row r="13" spans="1:25" ht="12">
      <c r="A13">
        <v>35</v>
      </c>
      <c r="B13">
        <v>38</v>
      </c>
      <c r="C13">
        <v>41</v>
      </c>
      <c r="D13">
        <v>42</v>
      </c>
      <c r="E13">
        <v>44</v>
      </c>
      <c r="F13">
        <v>45</v>
      </c>
      <c r="G13">
        <v>47</v>
      </c>
      <c r="H13">
        <v>49</v>
      </c>
      <c r="I13">
        <v>51</v>
      </c>
      <c r="J13">
        <v>52</v>
      </c>
      <c r="K13">
        <v>52</v>
      </c>
      <c r="L13">
        <v>53</v>
      </c>
      <c r="M13">
        <v>51</v>
      </c>
      <c r="N13">
        <v>50</v>
      </c>
      <c r="O13">
        <v>50</v>
      </c>
      <c r="P13">
        <v>50</v>
      </c>
      <c r="Q13">
        <v>48</v>
      </c>
      <c r="R13">
        <v>47</v>
      </c>
      <c r="S13">
        <v>46</v>
      </c>
      <c r="T13">
        <v>44</v>
      </c>
      <c r="U13">
        <v>43</v>
      </c>
      <c r="V13">
        <v>42</v>
      </c>
      <c r="W13">
        <v>41</v>
      </c>
      <c r="X13">
        <v>39</v>
      </c>
      <c r="Y13">
        <v>10</v>
      </c>
    </row>
    <row r="15" ht="12">
      <c r="A15" t="s">
        <v>29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22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23</v>
      </c>
      <c r="B18">
        <v>24</v>
      </c>
      <c r="C18">
        <v>26</v>
      </c>
      <c r="D18">
        <v>27</v>
      </c>
      <c r="E18">
        <v>30</v>
      </c>
      <c r="F18">
        <v>30</v>
      </c>
      <c r="G18">
        <v>32</v>
      </c>
      <c r="H18">
        <v>32</v>
      </c>
      <c r="I18">
        <v>33</v>
      </c>
      <c r="J18">
        <v>34</v>
      </c>
      <c r="K18">
        <v>34</v>
      </c>
      <c r="L18">
        <v>34</v>
      </c>
      <c r="M18">
        <v>33</v>
      </c>
      <c r="N18">
        <v>31</v>
      </c>
      <c r="O18">
        <v>29</v>
      </c>
      <c r="P18">
        <v>28</v>
      </c>
      <c r="Q18">
        <v>27</v>
      </c>
      <c r="R18">
        <v>26</v>
      </c>
      <c r="S18">
        <v>24</v>
      </c>
      <c r="T18">
        <v>23</v>
      </c>
      <c r="U18">
        <v>22</v>
      </c>
      <c r="V18">
        <v>20</v>
      </c>
      <c r="W18">
        <v>19</v>
      </c>
      <c r="X18">
        <v>18</v>
      </c>
      <c r="Y18">
        <v>1</v>
      </c>
    </row>
    <row r="19" spans="1:25" ht="12">
      <c r="A19">
        <v>24</v>
      </c>
      <c r="B19">
        <v>25</v>
      </c>
      <c r="C19">
        <v>28</v>
      </c>
      <c r="D19">
        <v>29</v>
      </c>
      <c r="E19">
        <v>31</v>
      </c>
      <c r="F19">
        <v>31</v>
      </c>
      <c r="G19">
        <v>33</v>
      </c>
      <c r="H19">
        <v>34</v>
      </c>
      <c r="I19">
        <v>35</v>
      </c>
      <c r="J19">
        <v>35</v>
      </c>
      <c r="K19">
        <v>35</v>
      </c>
      <c r="L19">
        <v>35</v>
      </c>
      <c r="M19">
        <v>34</v>
      </c>
      <c r="N19">
        <v>32</v>
      </c>
      <c r="O19">
        <v>30</v>
      </c>
      <c r="P19">
        <v>29</v>
      </c>
      <c r="Q19">
        <v>28</v>
      </c>
      <c r="R19">
        <v>27</v>
      </c>
      <c r="S19">
        <v>25</v>
      </c>
      <c r="T19">
        <v>25</v>
      </c>
      <c r="U19">
        <v>23</v>
      </c>
      <c r="V19">
        <v>21</v>
      </c>
      <c r="W19">
        <v>20</v>
      </c>
      <c r="X19">
        <v>19</v>
      </c>
      <c r="Y19">
        <v>2</v>
      </c>
    </row>
    <row r="20" spans="1:25" ht="12">
      <c r="A20">
        <v>26</v>
      </c>
      <c r="B20">
        <v>27</v>
      </c>
      <c r="C20">
        <v>29</v>
      </c>
      <c r="D20">
        <v>30</v>
      </c>
      <c r="E20">
        <v>32</v>
      </c>
      <c r="F20">
        <v>33</v>
      </c>
      <c r="G20">
        <v>34</v>
      </c>
      <c r="H20">
        <v>35</v>
      </c>
      <c r="I20">
        <v>36</v>
      </c>
      <c r="J20">
        <v>36</v>
      </c>
      <c r="K20">
        <v>36</v>
      </c>
      <c r="L20">
        <v>36</v>
      </c>
      <c r="M20">
        <v>35</v>
      </c>
      <c r="N20">
        <v>33</v>
      </c>
      <c r="O20">
        <v>31</v>
      </c>
      <c r="P20">
        <v>30</v>
      </c>
      <c r="Q20">
        <v>30</v>
      </c>
      <c r="R20">
        <v>29</v>
      </c>
      <c r="S20">
        <v>27</v>
      </c>
      <c r="T20">
        <v>27</v>
      </c>
      <c r="U20">
        <v>25</v>
      </c>
      <c r="V20">
        <v>23</v>
      </c>
      <c r="W20">
        <v>21</v>
      </c>
      <c r="X20">
        <v>21</v>
      </c>
      <c r="Y20">
        <v>3</v>
      </c>
    </row>
    <row r="21" spans="1:25" ht="12">
      <c r="A21">
        <v>27</v>
      </c>
      <c r="B21">
        <v>29</v>
      </c>
      <c r="C21">
        <v>31</v>
      </c>
      <c r="D21">
        <v>32</v>
      </c>
      <c r="E21">
        <v>34</v>
      </c>
      <c r="F21">
        <v>34</v>
      </c>
      <c r="G21">
        <v>36</v>
      </c>
      <c r="H21">
        <v>36</v>
      </c>
      <c r="I21">
        <v>37</v>
      </c>
      <c r="J21">
        <v>37</v>
      </c>
      <c r="K21">
        <v>38</v>
      </c>
      <c r="L21">
        <v>37</v>
      </c>
      <c r="M21">
        <v>36</v>
      </c>
      <c r="N21">
        <v>35</v>
      </c>
      <c r="O21">
        <v>33</v>
      </c>
      <c r="P21">
        <v>32</v>
      </c>
      <c r="Q21">
        <v>31</v>
      </c>
      <c r="R21">
        <v>31</v>
      </c>
      <c r="S21">
        <v>29</v>
      </c>
      <c r="T21">
        <v>29</v>
      </c>
      <c r="U21">
        <v>27</v>
      </c>
      <c r="V21">
        <v>25</v>
      </c>
      <c r="W21">
        <v>24</v>
      </c>
      <c r="X21">
        <v>23</v>
      </c>
      <c r="Y21">
        <v>4</v>
      </c>
    </row>
    <row r="22" spans="1:25" ht="12">
      <c r="A22">
        <v>28</v>
      </c>
      <c r="B22">
        <v>30</v>
      </c>
      <c r="C22">
        <v>32</v>
      </c>
      <c r="D22">
        <v>34</v>
      </c>
      <c r="E22">
        <v>35</v>
      </c>
      <c r="F22">
        <v>36</v>
      </c>
      <c r="G22">
        <v>37</v>
      </c>
      <c r="H22">
        <v>38</v>
      </c>
      <c r="I22">
        <v>38</v>
      </c>
      <c r="J22">
        <v>38</v>
      </c>
      <c r="K22">
        <v>39</v>
      </c>
      <c r="L22">
        <v>39</v>
      </c>
      <c r="M22">
        <v>38</v>
      </c>
      <c r="N22">
        <v>37</v>
      </c>
      <c r="O22">
        <v>35</v>
      </c>
      <c r="P22">
        <v>34</v>
      </c>
      <c r="Q22">
        <v>33</v>
      </c>
      <c r="R22">
        <v>32</v>
      </c>
      <c r="S22">
        <v>31</v>
      </c>
      <c r="T22">
        <v>31</v>
      </c>
      <c r="U22">
        <v>29</v>
      </c>
      <c r="V22">
        <v>27</v>
      </c>
      <c r="W22">
        <v>26</v>
      </c>
      <c r="X22">
        <v>26</v>
      </c>
      <c r="Y22">
        <v>5</v>
      </c>
    </row>
    <row r="23" spans="1:25" ht="12">
      <c r="A23">
        <v>30</v>
      </c>
      <c r="B23">
        <v>31</v>
      </c>
      <c r="C23">
        <v>34</v>
      </c>
      <c r="D23">
        <v>35</v>
      </c>
      <c r="E23">
        <v>36</v>
      </c>
      <c r="F23">
        <v>37</v>
      </c>
      <c r="G23">
        <v>38</v>
      </c>
      <c r="H23">
        <v>39</v>
      </c>
      <c r="I23">
        <v>40</v>
      </c>
      <c r="J23">
        <v>40</v>
      </c>
      <c r="K23">
        <v>40</v>
      </c>
      <c r="L23">
        <v>40</v>
      </c>
      <c r="M23">
        <v>39</v>
      </c>
      <c r="N23">
        <v>38</v>
      </c>
      <c r="O23">
        <v>37</v>
      </c>
      <c r="P23">
        <v>36</v>
      </c>
      <c r="Q23">
        <v>35</v>
      </c>
      <c r="R23">
        <v>34</v>
      </c>
      <c r="S23">
        <v>33</v>
      </c>
      <c r="T23">
        <v>33</v>
      </c>
      <c r="U23">
        <v>31</v>
      </c>
      <c r="V23">
        <v>29</v>
      </c>
      <c r="W23">
        <v>28</v>
      </c>
      <c r="X23">
        <v>28</v>
      </c>
      <c r="Y23">
        <v>6</v>
      </c>
    </row>
    <row r="24" spans="1:25" ht="12">
      <c r="A24">
        <v>31</v>
      </c>
      <c r="B24">
        <v>33</v>
      </c>
      <c r="C24">
        <v>35</v>
      </c>
      <c r="D24">
        <v>37</v>
      </c>
      <c r="E24">
        <v>38</v>
      </c>
      <c r="F24">
        <v>39</v>
      </c>
      <c r="G24">
        <v>39</v>
      </c>
      <c r="H24">
        <v>40</v>
      </c>
      <c r="I24">
        <v>41</v>
      </c>
      <c r="J24">
        <v>41</v>
      </c>
      <c r="K24">
        <v>41</v>
      </c>
      <c r="L24">
        <v>41</v>
      </c>
      <c r="M24">
        <v>40</v>
      </c>
      <c r="N24">
        <v>40</v>
      </c>
      <c r="O24">
        <v>39</v>
      </c>
      <c r="P24">
        <v>38</v>
      </c>
      <c r="Q24">
        <v>36</v>
      </c>
      <c r="R24">
        <v>36</v>
      </c>
      <c r="S24">
        <v>35</v>
      </c>
      <c r="T24">
        <v>34</v>
      </c>
      <c r="U24">
        <v>33</v>
      </c>
      <c r="V24">
        <v>31</v>
      </c>
      <c r="W24">
        <v>30</v>
      </c>
      <c r="X24">
        <v>30</v>
      </c>
      <c r="Y24">
        <v>7</v>
      </c>
    </row>
    <row r="25" spans="1:25" ht="12">
      <c r="A25">
        <v>33</v>
      </c>
      <c r="B25">
        <v>35</v>
      </c>
      <c r="C25">
        <v>36</v>
      </c>
      <c r="D25">
        <v>38</v>
      </c>
      <c r="E25">
        <v>39</v>
      </c>
      <c r="F25">
        <v>40</v>
      </c>
      <c r="G25">
        <v>41</v>
      </c>
      <c r="H25">
        <v>42</v>
      </c>
      <c r="I25">
        <v>42</v>
      </c>
      <c r="J25">
        <v>42</v>
      </c>
      <c r="K25">
        <v>43</v>
      </c>
      <c r="L25">
        <v>42</v>
      </c>
      <c r="M25">
        <v>42</v>
      </c>
      <c r="N25">
        <v>42</v>
      </c>
      <c r="O25">
        <v>41</v>
      </c>
      <c r="P25">
        <v>40</v>
      </c>
      <c r="Q25">
        <v>38</v>
      </c>
      <c r="R25">
        <v>38</v>
      </c>
      <c r="S25">
        <v>37</v>
      </c>
      <c r="T25">
        <v>36</v>
      </c>
      <c r="U25">
        <v>35</v>
      </c>
      <c r="V25">
        <v>33</v>
      </c>
      <c r="W25">
        <v>32</v>
      </c>
      <c r="X25">
        <v>32</v>
      </c>
      <c r="Y25">
        <v>8</v>
      </c>
    </row>
    <row r="26" spans="1:25" ht="12">
      <c r="A26">
        <v>34</v>
      </c>
      <c r="B26">
        <v>36</v>
      </c>
      <c r="C26">
        <v>38</v>
      </c>
      <c r="D26">
        <v>40</v>
      </c>
      <c r="E26">
        <v>40</v>
      </c>
      <c r="F26">
        <v>42</v>
      </c>
      <c r="G26">
        <v>42</v>
      </c>
      <c r="H26">
        <v>43</v>
      </c>
      <c r="I26">
        <v>43</v>
      </c>
      <c r="J26">
        <v>44</v>
      </c>
      <c r="K26">
        <v>44</v>
      </c>
      <c r="L26">
        <v>43</v>
      </c>
      <c r="M26">
        <v>43</v>
      </c>
      <c r="N26">
        <v>43</v>
      </c>
      <c r="O26">
        <v>42</v>
      </c>
      <c r="P26">
        <v>42</v>
      </c>
      <c r="Q26">
        <v>40</v>
      </c>
      <c r="R26">
        <v>40</v>
      </c>
      <c r="S26">
        <v>39</v>
      </c>
      <c r="T26">
        <v>38</v>
      </c>
      <c r="U26">
        <v>37</v>
      </c>
      <c r="V26">
        <v>35</v>
      </c>
      <c r="W26">
        <v>35</v>
      </c>
      <c r="X26">
        <v>34</v>
      </c>
      <c r="Y26">
        <v>9</v>
      </c>
    </row>
    <row r="27" spans="1:25" ht="12">
      <c r="A27">
        <v>36</v>
      </c>
      <c r="B27">
        <v>38</v>
      </c>
      <c r="C27">
        <v>39</v>
      </c>
      <c r="D27">
        <v>41</v>
      </c>
      <c r="E27">
        <v>42</v>
      </c>
      <c r="F27">
        <v>43</v>
      </c>
      <c r="G27">
        <v>43</v>
      </c>
      <c r="H27">
        <v>44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44</v>
      </c>
      <c r="P27">
        <v>43</v>
      </c>
      <c r="Q27">
        <v>42</v>
      </c>
      <c r="R27">
        <v>42</v>
      </c>
      <c r="S27">
        <v>41</v>
      </c>
      <c r="T27">
        <v>39</v>
      </c>
      <c r="U27">
        <v>39</v>
      </c>
      <c r="V27">
        <v>37</v>
      </c>
      <c r="W27">
        <v>37</v>
      </c>
      <c r="X27">
        <v>36</v>
      </c>
      <c r="Y27">
        <v>10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　改良版その３</dc:title>
  <dc:subject/>
  <dc:creator>大沼良介</dc:creator>
  <cp:keywords/>
  <dc:description>第９回スポーツ少年団指導者全国研究大会（2003/06/29)で配布されたものを改良　幼少年・壮年の４種目判定が可能　入力できる部分を制限</dc:description>
  <cp:lastModifiedBy>maesawa-h</cp:lastModifiedBy>
  <cp:lastPrinted>2016-03-17T07:04:59Z</cp:lastPrinted>
  <dcterms:created xsi:type="dcterms:W3CDTF">1999-03-25T03:17:19Z</dcterms:created>
  <dcterms:modified xsi:type="dcterms:W3CDTF">2016-03-17T09:22:20Z</dcterms:modified>
  <cp:category/>
  <cp:version/>
  <cp:contentType/>
  <cp:contentStatus/>
</cp:coreProperties>
</file>